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ynthesis" sheetId="2" state="visible" r:id="rId4"/>
    <sheet name="China Demand" sheetId="3" state="visible" r:id="rId5"/>
    <sheet name="China SD Balance" sheetId="4" state="visible" r:id="rId6"/>
    <sheet name="Asia Demand + Pump" sheetId="5" state="visible" r:id="rId7"/>
    <sheet name="US Exports" sheetId="6" state="visible" r:id="rId8"/>
    <sheet name="Iran Production" sheetId="7" state="visible" r:id="rId9"/>
    <sheet name="SHIP Act + OPEC" sheetId="8" state="visible" r:id="rId10"/>
    <sheet name="Chokepoints" sheetId="9" state="visible" r:id="rId11"/>
    <sheet name="Europe Energy" sheetId="10" state="visible" r:id="rId12"/>
    <sheet name="Crack &amp; Pompa IT" sheetId="11" state="visible" r:id="rId13"/>
    <sheet name="Global Inventories" sheetId="12" state="visible" r:id="rId14"/>
    <sheet name="Brent Scenarios" sheetId="13" state="visible" r:id="rId15"/>
    <sheet name="Update Calendar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<sst xmlns="http://schemas.openxmlformats.org/spreadsheetml/2006/main" count="1699" uniqueCount="1344">
  <si>
    <t xml:space="preserve">JAVIER BLAS FRAMEWORK — MONITOR DELLE 4 TESI SULL'IRAN WAR &amp; OIL</t>
  </si>
  <si>
    <t xml:space="preserve">Tracker aggiornabile delle metriche chiave — Bloomberg Opinion Apr-May 2026</t>
  </si>
  <si>
    <t xml:space="preserve">Tesi 1 — China's Invisible Hand</t>
  </si>
  <si>
    <t xml:space="preserve">Bloomberg Opinion · 8 Maggio 2026</t>
  </si>
  <si>
    <t xml:space="preserve">La Cina sta silenziosamente tagliando le importazioni di petrolio — la 'mano invisibile' che riequilibra il mercato</t>
  </si>
  <si>
    <t xml:space="preserve">Metriche tracciate:</t>
  </si>
  <si>
    <t xml:space="preserve">China imports MoM, refinery runs, SPR fill rate, gasoline exports</t>
  </si>
  <si>
    <t xml:space="preserve">→ vedi sheet: 'China Demand'</t>
  </si>
  <si>
    <t xml:space="preserve">Tesi 2 — US Supplier of Last Resort</t>
  </si>
  <si>
    <t xml:space="preserve">Bloomberg Opinion · 13 Maggio 2026</t>
  </si>
  <si>
    <t xml:space="preserve">Le esportazioni USA hanno tenuto i prezzi bassi. Come Fed con i dollari, ma con limiti fisici</t>
  </si>
  <si>
    <t xml:space="preserve">US crude exports, gasoline exports, production, days of supply</t>
  </si>
  <si>
    <t xml:space="preserve">→ vedi sheet: 'US Exports'</t>
  </si>
  <si>
    <t xml:space="preserve">Tesi 3 — Europe's Unexpected Calm</t>
  </si>
  <si>
    <t xml:space="preserve">Bloomberg Opinion · 5 Maggio 2026</t>
  </si>
  <si>
    <t xml:space="preserve">Nonostante lo shock petrolifero, i mercati elettrici europei sono calmi. Diverso dal 2022</t>
  </si>
  <si>
    <t xml:space="preserve">TTF gas, power baseload, storage %, electricity bills proxy</t>
  </si>
  <si>
    <t xml:space="preserve">→ vedi sheet: 'Europe Energy'</t>
  </si>
  <si>
    <t xml:space="preserve">Tesi 4 — Iran Not Exploding</t>
  </si>
  <si>
    <t xml:space="preserve">Bloomberg Opinion · 29 Aprile 2026</t>
  </si>
  <si>
    <t xml:space="preserve">L'industria petrolifera iraniana NON sta implodendo nei tempi previsti da Trump</t>
  </si>
  <si>
    <t xml:space="preserve">Iran production, exports, storage, shut-in wells, infrastructure</t>
  </si>
  <si>
    <t xml:space="preserve">→ vedi sheet: 'Iran Production'</t>
  </si>
  <si>
    <t xml:space="preserve">UPDATE LOG</t>
  </si>
  <si>
    <t xml:space="preserve">Data</t>
  </si>
  <si>
    <t xml:space="preserve">Sheet</t>
  </si>
  <si>
    <t xml:space="preserve">Variabile</t>
  </si>
  <si>
    <t xml:space="preserve">Note</t>
  </si>
  <si>
    <t xml:space="preserve">New Value</t>
  </si>
  <si>
    <t xml:space="preserve">Fonte</t>
  </si>
  <si>
    <t xml:space="preserve">2026-05-14</t>
  </si>
  <si>
    <t xml:space="preserve">China Demand</t>
  </si>
  <si>
    <t xml:space="preserve">Crude Imp Mag '26: 7.0 → 8.5 mbd</t>
  </si>
  <si>
    <t xml:space="preserve">Blas (May 8): −25% from prewar 11.4 mbd ≈ 8.5</t>
  </si>
  <si>
    <t xml:space="preserve">JPM, Vortexa, Bloomberg, IEA</t>
  </si>
  <si>
    <t xml:space="preserve">Baseline values from May 2026 sources</t>
  </si>
  <si>
    <t xml:space="preserve">US Exports</t>
  </si>
  <si>
    <t xml:space="preserve">Refinery Util: 97% → 91.7%</t>
  </si>
  <si>
    <t xml:space="preserve">EIA WPSR week May 8 — MAJOR REVISION</t>
  </si>
  <si>
    <t xml:space="preserve">Crude Exp: 6.5 → 4.8 mbd</t>
  </si>
  <si>
    <t xml:space="preserve">Net exports 5.9 mbd include refined products</t>
  </si>
  <si>
    <t xml:space="preserve">Europe Energy</t>
  </si>
  <si>
    <t xml:space="preserve">Storage: 58% → 33%</t>
  </si>
  <si>
    <t xml:space="preserve">AGSI+ May 1 — MAJOR REVISION</t>
  </si>
  <si>
    <t xml:space="preserve">Power: €115 → €70/MWh</t>
  </si>
  <si>
    <t xml:space="preserve">Blas (May 5): FR 1Y fwd €50/MWh</t>
  </si>
  <si>
    <t xml:space="preserve">Iran Production</t>
  </si>
  <si>
    <t xml:space="preserve">Perm Loss: 80 → 30 kbd</t>
  </si>
  <si>
    <t xml:space="preserve">Blas (Apr 29): no industry collapse</t>
  </si>
  <si>
    <t xml:space="preserve">2026-05-17</t>
  </si>
  <si>
    <t xml:space="preserve">ALL</t>
  </si>
  <si>
    <t xml:space="preserve">Added weekly row Mag-S2 '26 (week ending May 15)</t>
  </si>
  <si>
    <t xml:space="preserve">Source: IEA OMR May 2026 + EIA WPSR May 8 + AGSI+ mid-May + Trading Economics</t>
  </si>
  <si>
    <t xml:space="preserve">Crude Imp Mag-S2: 7.8 mbd (was 8.5 last update)</t>
  </si>
  <si>
    <t xml:space="preserve">IEA: -3.6 mbd Feb→Apr seaborne (massive revision)</t>
  </si>
  <si>
    <t xml:space="preserve">Crude exports 5.5 mbd (was 4.8); Refinery 91.7%</t>
  </si>
  <si>
    <t xml:space="preserve">EIA WPSR May 8: +0.742 mbpd exports week-on-week</t>
  </si>
  <si>
    <t xml:space="preserve">SPR drawdown -8.6 mbbls week to 341M bbl</t>
  </si>
  <si>
    <t xml:space="preserve">EIA WPSR May 8 — runway ~7 months to floor</t>
  </si>
  <si>
    <t xml:space="preserve">TTF €50, Storage 36%, Bills €60 → STRESS</t>
  </si>
  <si>
    <t xml:space="preserve">Storage rebuilding but TTF up 11% this week</t>
  </si>
  <si>
    <t xml:space="preserve">30 ships transited Hormuz this week</t>
  </si>
  <si>
    <t xml:space="preserve">Some recovery via 'Persian Gulf Strait Authority' protocol</t>
  </si>
  <si>
    <t xml:space="preserve">Market</t>
  </si>
  <si>
    <t xml:space="preserve">Brent $109/bbl (+8.1% WoW)</t>
  </si>
  <si>
    <t xml:space="preserve">IEA warns market undersupplied through October</t>
  </si>
  <si>
    <t xml:space="preserve">2026-05-29</t>
  </si>
  <si>
    <t xml:space="preserve">Row Mag-S3 '26 + SVOLTA CEASEFIRE</t>
  </si>
  <si>
    <t xml:space="preserve">US-Iran MoU 60gg, Hormuz riapre, mine rimosse 30gg</t>
  </si>
  <si>
    <t xml:space="preserve">Brent CROLLA a $92 (−19% maggio)</t>
  </si>
  <si>
    <t xml:space="preserve">Worst month dal 2020. Scenario A materializing</t>
  </si>
  <si>
    <t xml:space="preserve">SPR 378 M bbl, drawdown rallenta</t>
  </si>
  <si>
    <t xml:space="preserve">EIA WPSR May 22: refinery 91.6%</t>
  </si>
  <si>
    <t xml:space="preserve">Brent Scenarios</t>
  </si>
  <si>
    <t xml:space="preserve">Prob: A 25→50%, shock D+E 15→8%</t>
  </si>
  <si>
    <t xml:space="preserve">Ceasefire shifts probability mass</t>
  </si>
  <si>
    <t xml:space="preserve">Iran</t>
  </si>
  <si>
    <t xml:space="preserve">Export recovery, floating discharge</t>
  </si>
  <si>
    <t xml:space="preserve">Hormuz reopening, mine rimosse</t>
  </si>
  <si>
    <t xml:space="preserve">2026-06-12</t>
  </si>
  <si>
    <t xml:space="preserve">CORREZIONE Mag-S3: SPR 378→357.1, refinery 91.6→94.7%</t>
  </si>
  <si>
    <t xml:space="preserve">EIA WPSR 3/6 verified — drawdown ACCELERATO (-13.5/sett), non rallentato</t>
  </si>
  <si>
    <t xml:space="preserve">Nuova riga Giu-S1 '26 (week ending 5-12 giu)</t>
  </si>
  <si>
    <t xml:space="preserve">EIA WPSR 10/6: commercial -7.2M (vs -4.0 atteso) a ~426.5M; SPR ~350 (-66.2 dal pre-war)</t>
  </si>
  <si>
    <t xml:space="preserve">Brent $86.5 (min da inizio marzo) — bozza accordo 14 punti</t>
  </si>
  <si>
    <t xml:space="preserve">Mehr: sanzioni rimosse + Hormuz riaperto in 30gg; firma possibile nel weekend</t>
  </si>
  <si>
    <t xml:space="preserve">Prob A 50→60%; target A $82→78</t>
  </si>
  <si>
    <t xml:space="preserve">DIVERGENZA: prezzo crolla MA fisico si stringe (refinery 94.7%, draws record)</t>
  </si>
  <si>
    <t xml:space="preserve">SPR runway ricalcolato: rate 8 M/sett → floor 280 ~metà agosto</t>
  </si>
  <si>
    <t xml:space="preserve">Floor politico 340 RAGGIUNTO tra 1-2 settimane</t>
  </si>
  <si>
    <t xml:space="preserve">2026-06-13</t>
  </si>
  <si>
    <t xml:space="preserve">SHIP Act + OPEC</t>
  </si>
  <si>
    <t xml:space="preserve">Nuovo sheet con 2 fonti ufficiali integrate</t>
  </si>
  <si>
    <t xml:space="preserve">EIA SHIP Act (export Iran 2018-25 Vortexa) + OPEC MOMR giu (OECD stocks)</t>
  </si>
  <si>
    <t xml:space="preserve">Export 2025 ufficiale: 1.576 kbd, 99.4% verso Cina</t>
  </si>
  <si>
    <t xml:space="preserve">SHIP Act: dipendenza Iran-Cina quasi totale, revenue ~$48bn</t>
  </si>
  <si>
    <t xml:space="preserve">Global Inv.</t>
  </si>
  <si>
    <t xml:space="preserve">OPEC: oil-on-water -248mb in 1Q26 (1545→1297)</t>
  </si>
  <si>
    <t xml:space="preserve">Conferma drawdown fisico reale dietro scorte aggregate alte</t>
  </si>
  <si>
    <t xml:space="preserve">2026-07-11</t>
  </si>
  <si>
    <t xml:space="preserve">GEOPOLITICA</t>
  </si>
  <si>
    <t xml:space="preserve">MOU FIRMATO 18/6 (Versailles/Ginevra 19/6)</t>
  </si>
  <si>
    <t xml:space="preserve">14 punti: Hormuz riaperto 60gg gratuito, sminamento 30gg, sanzioni terminate, $300bn ricostruzione, finestra nucleare 60gg</t>
  </si>
  <si>
    <t xml:space="preserve">Brent: giu avg $85 (−$22 vs mag) → sotto $70 (1/7) → $75.5 (10/7)</t>
  </si>
  <si>
    <t xml:space="preserve">Scenario A realizzato e superato; poi NUOVE OSTILITÀ inizio luglio, Trump: 'ceasefire effectively over'</t>
  </si>
  <si>
    <t xml:space="preserve">Riga Lug-S1: WPSR 3/7 commercial 424.4M (−1.3), refinery 94.8%</t>
  </si>
  <si>
    <t xml:space="preserve">SPR 325.7M al 26/6 (VERIFIED) — sotto minimo 2023, −89.5M dal 28/2, parte release IEA 172M</t>
  </si>
  <si>
    <t xml:space="preserve">REBASE completo: spot $75.5, A 55% tgt $68, EV ~$80</t>
  </si>
  <si>
    <t xml:space="preserve">EIA STEO 7/7: Brent 3Q26 $74 (−$27), 4Q26 $70, 2027 $65; oversupply torna da 4Q26</t>
  </si>
  <si>
    <t xml:space="preserve">Export in ripresa (~1.6 mbd est.), floating discharge, storage svuota</t>
  </si>
  <si>
    <t xml:space="preserve">Ma traffico Hormuz ancora molto sotto norma; nuovi attacchi frenano normalizzazione</t>
  </si>
  <si>
    <t xml:space="preserve">STEO: draw 2Q26 −5.1 mbd, 3Q26 −2.2 mbd, POI build 2.7 (4Q26) e 5.0 (2027)</t>
  </si>
  <si>
    <t xml:space="preserve">Shut-in residuo 1.4 mbd in 4Q26; recupero completo 1Q27. IEA: rebuild a rischio se escalation</t>
  </si>
  <si>
    <t xml:space="preserve">2026-07-22</t>
  </si>
  <si>
    <t xml:space="preserve">ESCALATION: 11° giorno attacchi USA; ceasefire collassato</t>
  </si>
  <si>
    <t xml:space="preserve">Trump respinge negoziati a breve, minaccia Pickaxe Mountain. MOU 18/6 di fatto superato</t>
  </si>
  <si>
    <t xml:space="preserve">Chokepoints</t>
  </si>
  <si>
    <t xml:space="preserve">NUOVO SHEET: Houthi embargo su navi saudite a Bab el-Mandeb (20/7)</t>
  </si>
  <si>
    <t xml:space="preserve">Loadings BAM −36% in 2 sett (Kpler); Yanbu era la valvola anti-Hormuz. Suez +30gg, Capo +21-30gg</t>
  </si>
  <si>
    <t xml:space="preserve">Asia+Pump</t>
  </si>
  <si>
    <t xml:space="preserve">NUOVO SHEET: India integrata + prezzi pompa globali</t>
  </si>
  <si>
    <t xml:space="preserve">India &gt;5 mbd import a luglio, Russia ~2.55 mbd (50%); Golfo da 52% a 30%. Pompa UE +30%</t>
  </si>
  <si>
    <t xml:space="preserve">Brent $95 (max 7 settimane), +25% in 11 giorni dall'11/7</t>
  </si>
  <si>
    <t xml:space="preserve">Scenario C 'ceasefire salta' materializzato sul target ($95) ma molto più rapido del previsto</t>
  </si>
  <si>
    <t xml:space="preserve">EIA: build inatteso +1.4M; refinery ~95%; SPR ~318M stabilizzata</t>
  </si>
  <si>
    <t xml:space="preserve">IEA OMR lug: scorte globali +21mb in giugno (primo aumento in 4 mesi) ma OECD −62mb, Cina −41mb</t>
  </si>
  <si>
    <t xml:space="preserve">REBASE ESCALATION: spot $95, EV ~$110, C 30% target $120</t>
  </si>
  <si>
    <t xml:space="preserve">Baricentro spostato verso l'alto: prob. scenari alti (C+D+E) da 20% a 50%</t>
  </si>
  <si>
    <t xml:space="preserve">2026-08-12</t>
  </si>
  <si>
    <t xml:space="preserve">SPR 304,8 M bbl (w/e 31/7) — MINIMO DA APRILE 1983</t>
  </si>
  <si>
    <t xml:space="preserve">−107,7M dal 28/2 come parte del rilascio IEA coordinato da 172M. Commercial risale a ~407M (build +9,1M ultima sett, max da febbraio)</t>
  </si>
  <si>
    <t xml:space="preserve">DATI UFFICIALI EIA STEO (11/8) sostituiscono le stime</t>
  </si>
  <si>
    <t xml:space="preserve">Hormuz 4,9 mbd in 2Q26 vs 21,6 in 4Q25. Bab el-Mandeb 8,1 vs 5,4: SALITO per il re-routing saudita su Yanbu</t>
  </si>
  <si>
    <t xml:space="preserve">Brent $89 (12/8) dopo picco $105 (23/7) e minimo $69 (2/7)</t>
  </si>
  <si>
    <t xml:space="preserve">Cinque sedute consecutive di rialzo, poi attacchi mortali a navi in Mar Rosso e Golfo dell'Oman oggi</t>
  </si>
  <si>
    <t xml:space="preserve">Segnali contrastanti: Iran-Oman accordo su rotta Hormuz vs Trump 'solo semi-negoziando'</t>
  </si>
  <si>
    <t xml:space="preserve">Pakistan: 'vicini a un'intesa'. Ma Teheran chiede fine sanzioni + riparazioni; Trump reimpone blocco navale</t>
  </si>
  <si>
    <t xml:space="preserve">REBASE due-sided: spot $89, EV ~$95, A risale al 30%</t>
  </si>
  <si>
    <t xml:space="preserve">Distribuzione più bilanciata: deal in avvicinamento (A 30%) ma coda alta viva (C+D+E 36%)</t>
  </si>
  <si>
    <t xml:space="preserve">2026-08-27</t>
  </si>
  <si>
    <t xml:space="preserve">Crack &amp; Pompa IT</t>
  </si>
  <si>
    <t xml:space="preserve">NUOVO SHEET: crack spread + scomposizione prezzo pompa Italia</t>
  </si>
  <si>
    <t xml:space="preserve">Crack gasoil NWE $78 (picco $95); USGC ULSD record $102 il 17/8; Singapore $72. Norma storica $20-40</t>
  </si>
  <si>
    <t xml:space="preserve">Il collo di bottiglia si sposta dal greggio ai PRODOTTI</t>
  </si>
  <si>
    <t xml:space="preserve">3 hub di raffinazione su 4 compromessi: Hormuz, raffinerie russe (droni UA + ban export), Cina non riapre l'export</t>
  </si>
  <si>
    <t xml:space="preserve">Distillati USA 107,1 mb: minimo per il periodo dal 1996; SPR sotto 300</t>
  </si>
  <si>
    <t xml:space="preserve">Raffinerie al 96% per catturare i crack; l'Europa assorbe export record USA prosciugando le scorte</t>
  </si>
  <si>
    <t xml:space="preserve">Brent ~$87, quarta seduta in calo. Iran-Oman: accordo su acque e ricavi</t>
  </si>
  <si>
    <t xml:space="preserve">Trump: 10 mb transitati martedì, mine rimosse. Sanzioni USA meno aggressive del temuto</t>
  </si>
  <si>
    <t xml:space="preserve">Italia</t>
  </si>
  <si>
    <t xml:space="preserve">Benzina 2,015 €/l, gasolio 2,136 (Mimit 27/8). Sconto accise prorogato al 5/9</t>
  </si>
  <si>
    <t xml:space="preserve">Senza sconto il gasolio andrebbe a ~2,307. Costo misure ~2,5 mld da maggio</t>
  </si>
  <si>
    <t xml:space="preserve">2026-09-06</t>
  </si>
  <si>
    <t xml:space="preserve">Brent $96 (4/9): +9% settimanale, la migliore da metà luglio</t>
  </si>
  <si>
    <t xml:space="preserve">Ripresa degli scontri USA-Iran dopo un mese di calma; missili iraniani sul Kuwait il 3/9; Brent oltre $97 in seduta</t>
  </si>
  <si>
    <t xml:space="preserve">SVOLTA: 17 mbd via Hormuz il 31/8, record di guerra sotto scorta USA</t>
  </si>
  <si>
    <t xml:space="preserve">Segr. Energia Wright. Media recente ~13 mbd vs 21,6 pre-conflitto. Ma l'IRGC prepara mine: colpita Larak l'1/9</t>
  </si>
  <si>
    <t xml:space="preserve">Vance: nessun negoziato finché Iran attacca le navi in Hormuz</t>
  </si>
  <si>
    <t xml:space="preserve">Israele minaccia di 'paralizzare' infrastrutture militari e civili. Perdita permanente rivista a 105 kbd</t>
  </si>
  <si>
    <t xml:space="preserve">Prezzi record: benzina 2,052 · gasolio 2,164 (Mimit 5/9)</t>
  </si>
  <si>
    <t xml:space="preserve">Massimi dalla fine 2022. Accise corrette: benzina 0,821 €/l; gasolio 0,6729 ridotta a 0,5329 fino al 10/9</t>
  </si>
  <si>
    <t xml:space="preserve">EIA STEO settembre: Medio Oriente non torna ai livelli pre-conflitto prima del 2027</t>
  </si>
  <si>
    <t xml:space="preserve">Brent medio 2026 rivisto a $87. OPEC+ verso politica invariata per ottobre. Iraq export 2,35 mbd ad agosto, in crescita</t>
  </si>
  <si>
    <t xml:space="preserve">CORREZIONE: TTF €72 (non €46), stoccaggi 65,4% (non 86%)</t>
  </si>
  <si>
    <t xml:space="preserve">Massimo TTF da oltre 3 anni. Stoccaggi al minimo per la data dal 2011, 16,6 pp sotto la media 5y</t>
  </si>
  <si>
    <t xml:space="preserve">Tesi 3 declassata: da 'si erode' a COMPROMESSA</t>
  </si>
  <si>
    <t xml:space="preserve">LNG mediorientale ai minimi dal 2019; ritorno qatarino non prima del Q4. Analisti: possibile &gt;€100/MWh in inverno</t>
  </si>
  <si>
    <t xml:space="preserve">TUTTI I FOGLI</t>
  </si>
  <si>
    <t xml:space="preserve">RIPARAZIONE: celle unite avevano inghiottito 4 righe dati</t>
  </si>
  <si>
    <t xml:space="preserve">Le righe-nota in coda ai fogli si espandevano a ogni inserimento settimanale. Valori Lug-S3, Ago-S2, Ago-S4, Set-S1 ripristinati</t>
  </si>
  <si>
    <t xml:space="preserve">2026-09-12</t>
  </si>
  <si>
    <t xml:space="preserve">Brent $104,6 (11/9), picco $108 giovedì: massimo dal 19 maggio</t>
  </si>
  <si>
    <t xml:space="preserve">Settimana +8,7%. Cinque sedute consecutive di rialzo interrotte venerdì dall'annuncio del vertice in Oman</t>
  </si>
  <si>
    <t xml:space="preserve">Transiti Hormuz a UNA CIFRA (4-7 al giorno tra il 4 e il 9/9)</t>
  </si>
  <si>
    <t xml:space="preserve">Il record del 31/8 è già rientrato. Uscite LNG quasi azzerate. Iran annuncia una 'exclusion zone' fuori dallo stretto</t>
  </si>
  <si>
    <t xml:space="preserve">Arabia Saudita CHIUDE la pipeline East-West; Houthi a Perim</t>
  </si>
  <si>
    <t xml:space="preserve">Salta la valvola su Yanbu. Produzione saudita −1,9 mbd ad agosto. Noli petroliere ai massimi storici</t>
  </si>
  <si>
    <t xml:space="preserve">TTF oltre €80/MWh: primo superamento da inizio 2023</t>
  </si>
  <si>
    <t xml:space="preserve">Quinta settimana consecutiva di rialzo (+11/12%). Storage ~67%, minimo storico per la data. Paesi Bassi tagliano il target al 64%</t>
  </si>
  <si>
    <t xml:space="preserve">CORREZIONE ACCISE: benzina 0,6729 €/l, non 0,821</t>
  </si>
  <si>
    <t xml:space="preserve">Dal riallineamento del 1/1/2026 benzina e gasolio hanno la stessa aliquota base. Prezzi 11/9: benzina 2,086, gasolio 2,193</t>
  </si>
  <si>
    <t xml:space="preserve">Global</t>
  </si>
  <si>
    <t xml:space="preserve">IEA taglia la domanda 2026 di 2,5 mbd: maggior calo dal Covid</t>
  </si>
  <si>
    <t xml:space="preserve">Goldman alza le stime (Brent $85 a dicembre) ma avverte: oltre $120 nel 2027 se il Golfo resta 4 mbd sotto i livelli pre-guerra. HSBC a $90</t>
  </si>
  <si>
    <t xml:space="preserve">SYNTHESIS — LE 4 TESI IN UN COLPO D'OCCHIO</t>
  </si>
  <si>
    <t xml:space="preserve">Dashboard cross-tesi con cross-references vs sheet originali (aggiornare i sheet → questa pagina si aggiorna)</t>
  </si>
  <si>
    <t xml:space="preserve">Tesi</t>
  </si>
  <si>
    <t xml:space="preserve">Indicatore Chiave</t>
  </si>
  <si>
    <t xml:space="preserve">Latest</t>
  </si>
  <si>
    <t xml:space="preserve">Δ vs Feb '26</t>
  </si>
  <si>
    <t xml:space="preserve">Status</t>
  </si>
  <si>
    <t xml:space="preserve">Conferma Tesi?</t>
  </si>
  <si>
    <t xml:space="preserve">1. China invisible hand</t>
  </si>
  <si>
    <t xml:space="preserve">Total Crude Import (mbd)</t>
  </si>
  <si>
    <t xml:space="preserve">2. US supplier last resort</t>
  </si>
  <si>
    <t xml:space="preserve">Total Petroleum Exp (mbd)</t>
  </si>
  <si>
    <t xml:space="preserve">3. Europe calm</t>
  </si>
  <si>
    <t xml:space="preserve">Power Bills Proxy (€/MWh)</t>
  </si>
  <si>
    <t xml:space="preserve">4. Iran NOT exploding</t>
  </si>
  <si>
    <t xml:space="preserve">Permanent Loss (kbd)</t>
  </si>
  <si>
    <t xml:space="preserve">INSIGHT INTEGRATO — DOVE VEGLIARE</t>
  </si>
  <si>
    <t xml:space="preserve">• Tesi 1 &amp; 2 sono interconnesse: USA fornisce barili che potrebbero altrimenti causare panico in Asia, mentre Cina riduce domanda silenziosamente</t>
  </si>
  <si>
    <t xml:space="preserve">• Tesi 3 (Europe calm) può rompersi rapidamente se diesel crack spread supera $50/bbl (oggi: ~$42) — gas storage attuale fornisce 4-5 mesi di copertura</t>
  </si>
  <si>
    <t xml:space="preserve">• Tesi 4 (Iran non esplode) è la più solida nel breve: shut-in temporanei non causano damage permanente significativo entro 3-6 mesi</t>
  </si>
  <si>
    <t xml:space="preserve">• Il timing più rischioso è Giu-Lug '26: se Cina smette di ridurre domanda E USA raggiunge max capacity contemporaneamente, $200+ è prezzato in poche settimane</t>
  </si>
  <si>
    <t xml:space="preserve">• [Mysteel 18/5] Demand destruction Cina ha 2 componenti: ~30% strutturale (EV+policy) + ~70% ciclica (prezzi). Quando cease-fire arriva, solo 70% torna.</t>
  </si>
  <si>
    <t xml:space="preserve">• [Sentinel/UANI 16/5] 23 tanker accumulati a Kharg (vs 4 il 13/4) — Iran HA GIÀ raggiunto saturazione storage e sta tagliando produzione. Asimmetria temporale: Iran rotto subito, USA ha 5 mesi di runway.</t>
  </si>
  <si>
    <t xml:space="preserve">• [EOA/Salhajji 27/5] Scorte globali a 2.43 Bn bbl, +0.08 vs 2025 e +0.12 vs 2024. CONFUTA scenario shock acuto $130-150 nel breve. Range realistico Q3: $95-115/bbl. La crisi è di RISCHIO GEOPOLITICO non di SCARCITY FISICA.</t>
  </si>
  <si>
    <t xml:space="preserve">• [Scenari ricalibrati 28/5] Expected value Brent Q3 sceso da ~$118 a ~$105. Range $95-115. Asimmetria: downside rapido se cease-fire ($75-85), upside lento ma violento se escalation persiste ($140-180 in Q4). Vedi sheet 'Brent Scenarios'.</t>
  </si>
  <si>
    <t xml:space="preserve">🔴 [29/5 SVOLTA] Accordo prelim. USA-Iran (MoU 60gg, Hormuz riapre). Brent CROLLA a $92 (−19% mese, peggior mese da 2020). Scenario A de-escalation MATERIALIZZA. Conferma asimmetria: scorte alte = collasso rapido come previsto dal modello.</t>
  </si>
  <si>
    <t xml:space="preserve">• [Salhajji 2-panel 1/6] Scorte alte 2026 sono fenomeno CINA+US (1.27 Bn, 52% del totale). Excluding China&amp;US il mondo è a livelli NORMALI. Scorte cinesi NON fungibili per mercato globale → qualifica 'no shock'. Riconcilia Total alto con on-land tight IEA.</t>
  </si>
  <si>
    <t xml:space="preserve">🔴 [12/6 DIVERGENZA ESTREMA] Brent $86.5 (min da marzo) su bozza accordo 14 punti (firma possibile weekend) MA fisico si stringe: SPR 350 (-66.2 dal pre-war, rate raddoppiato a -8/sett), commercial -7.2M, refinery 94.7%. Floor politico SPR 340 a 1-2 settimane. Se deal salta, upside violento; se firma, A completo verso $78.</t>
  </si>
  <si>
    <t xml:space="preserve">• [SHIP Act EIA giu] Export Iran 2025 = 1.576 kbd, di cui 99.4% verso Cina (vs 31% nel 2018). Iran = mono-cliente Cina. Revenue ~$48bn con sconti $8-10/bbl. La demand destruction cinese è LEVA diretta su Teheran.</t>
  </si>
  <si>
    <t xml:space="preserve">• [OPEC MOMR giu] Oil-on-water CROLLA -248mb (1545→1297) in 1Q26 mentre onland scende solo -30mb → ~218mb consumati. Conferma drawdown fisico reale dietro scorte aggregate alte. Riconcilia Salhajji + IEA.</t>
  </si>
  <si>
    <t xml:space="preserve">🔴 [11/7 MESE DELLA SVOLTA] MOU firmato 18/6 → Brent sotto $70 (1/7, livello pre-war) → NUOVE OSTILITÀ inizio luglio (Trump: 'ceasefire effectively over') → Brent $75.5 con risk premium tornato. SPR 325.7M (sotto min 2023). Il modello ha previsto sia il collasso (asimmetria downside) sia la fragilità della tregua. Nuovo regime: TREGUA FRAGILE, scenari rebasati (A 55% tgt $68, EV ~$80). STEO: oversupply da 4Q26.</t>
  </si>
  <si>
    <t xml:space="preserve">🔴 [22/7 ESCALAZIONE SISTEMICA] Ceasefire collassato: 11° giorno di attacchi USA, Brent $95 (+25% in 11gg). NUOVO FRONTE: Houthi embargo navale su Arabia Saudita a Bab el-Mandeb — loadings −36%, Yanbu (valvola anti-Hormuz) compromessa. Il rischio passa da CONCENTRATO (1 chokepoint) a SISTEMICO (3 interconnessi). India assorbe (&gt;5 mbd, 50% Russia) mentre Cina taglia (8.2 mbd). Pompa UE +30%: la Tesi 3 tiene sui mercati elettrici ma si erode sul canale sociale carburanti. Scenari rebasati verso l'alto: EV ~$110.</t>
  </si>
  <si>
    <t xml:space="preserve">🔵 [12/8 DUE FORZE OPPOSTE] Brent $89 tra diplomazia e attacchi. POSITIVO: accordo Iran-Oman su rotta Hormuz, Pakistan segnala intesa vicina, talks avanzati. NEGATIVO: attacchi mortali a navi in Mar Rosso e Golfo Oman (oggi), Trump 'solo semi-negoziando' e blocco navale reimposto. FISICO: SPR a 304,8M = minimo da aprile 1983 (−107,7M dal 28/2); commercial risale a 407M. EIA STEO ufficiale: Hormuz 4,9 mbd (era 21,6), Bab el-Mandeb SALITO a 8,1 (era 5,4) per re-routing saudita → BAM è ora il singolo punto di rottura del sistema.</t>
  </si>
  <si>
    <t xml:space="preserve">🔥 [27/8 LO SHOCK SI SPOSTA A VALLE] Brent scende a ~$87 (da $105 del 23/7) ma i carburanti sono ai massimi dal 2022: il collo di bottiglia non è più l'estrazione ma la RAFFINAZIONE. Crack gasoil NWE $78 (picco $95, norma $25-30); USGC ULSD record $102 il 17/8. Tre hub su quattro compromessi: Hormuz, raffinerie russe (droni + ban export), Cina che non riapre l'export prodotti. Distillati USA al minimo dal 1996. I rilasci SPR calmierano il greggio ma non i prodotti: si svuota la riserva curando il sintomo sbagliato. Nuovo sheet 'Crack &amp; Pompa IT'.</t>
  </si>
  <si>
    <t xml:space="preserve">🔴 [6/9 IL PARADOSSO DEI FLUSSI] Hormuz ha registrato il RECORD DI GUERRA — oltre 17 mbd il 31/8 sotto scorta militare USA — eppure il Brent sale a $96 (+9% settimanale). Il motivo: gli scontri USA-Iran sono ripresi dopo un mese (Larak 1/9, IRGC sorpreso a preparare mine), l'Iran ha colpito il Kuwait il 3/9, Israele minaccia di paralizzare le infrastrutture. Il flusso torna ma il rischio resta, e i prodotti restano scarsi: crack USGC ~$90, NWE ~$74. In Italia benzina 2,052 e gasolio 2,164, massimi da fine 2022; sconto accise prorogato al 10/9 con le accise mobili.</t>
  </si>
  <si>
    <t xml:space="preserve">⚠ [6/9 CORREZIONE TESI 3] Dati europei rettificati: TTF €72/MWh (massimo da oltre tre anni, non €46) e stoccaggi al 65,4% (non 86%), minimo per la data dal 2011 e 16,6 punti sotto la media quinquennale. La Tesi 3 non 'si erode': è COMPROMESSA. Un quinto del commercio LNG mondiale passa da Hormuz, quasi tutto qatarino, e il ritorno in Europa non è atteso prima del quarto trimestre per i tempi di sminamento. Gli analisti vedono possibile il superamento di €100/MWh in inverno per dirottare LNG americano dall'Asia. La calma elettrica europea era il pilastro che reggeva il framework: senza, la trasmissione dello shock diventa piena.</t>
  </si>
  <si>
    <t xml:space="preserve">Nota tecnica: le formule di stato delle tesi 1, 3 e 4 puntavano ancora alla riga 14 (maggio) e restituivano esiti congelati. Ora sono agganciate alla riga corrente e la tesi 3 include anche il deficit di stoccaggio, non il solo prezzo.</t>
  </si>
  <si>
    <t xml:space="preserve">🔴 [12/9 LA SETTIMANA PEGGIORE] Brent $104,6 dopo il picco di $108 (massimo dal 19 maggio), settimana +8,7%. Il record di transiti del 31/8 è già rientrato: fra il 4 e il 9 settembre i passaggi commerciali a Hormuz sono scesi a UNA CIFRA al giorno e le uscite LNG quasi a zero. L'Iran annuncia una zona di esclusione fuori dallo stretto; gli USA hanno colpito 10 petroliere iraniane. Salta anche la seconda valvola: l'Arabia Saudita ha chiuso la pipeline East-West dopo ripetuti attacchi e gli Houthi sono arrivati a Perim. TTF oltre €80 per la prima volta da inizio 2023. Unica nota di apertura: vertice GCC-Iran in Oman lunedì.</t>
  </si>
  <si>
    <t xml:space="preserve">CHINA DEMAND — L'Invisibile Mano della Domanda</t>
  </si>
  <si>
    <t xml:space="preserve">TESI: La Cina sta silenziosamente riducendo le importazioni — agente nascosto di riequilibrio del mercato</t>
  </si>
  <si>
    <t xml:space="preserve">IMPORTS BREAKDOWN</t>
  </si>
  <si>
    <t xml:space="preserve">ATTIVITÀ DOMESTICA</t>
  </si>
  <si>
    <t xml:space="preserve">METRICHE DERIVATE</t>
  </si>
  <si>
    <t xml:space="preserve">Mese</t>
  </si>
  <si>
    <t xml:space="preserve">TOTAL
(mbd)</t>
  </si>
  <si>
    <t xml:space="preserve">Seaborne
(mbd)</t>
  </si>
  <si>
    <t xml:space="preserve">Pipeline
(mbd)</t>
  </si>
  <si>
    <t xml:space="preserve">Refinery Runs
(mbd)</t>
  </si>
  <si>
    <t xml:space="preserve">SPR Build
(kbd)</t>
  </si>
  <si>
    <t xml:space="preserve">Gasoline Exp.
(kbd)</t>
  </si>
  <si>
    <t xml:space="preserve">Implied Demand
(mbd)</t>
  </si>
  <si>
    <t xml:space="preserve">MoM Δ Total
(mbd)</t>
  </si>
  <si>
    <t xml:space="preserve">Seaborne %
</t>
  </si>
  <si>
    <t xml:space="preserve">Stato</t>
  </si>
  <si>
    <t xml:space="preserve">Gen '25</t>
  </si>
  <si>
    <t xml:space="preserve">—</t>
  </si>
  <si>
    <t xml:space="preserve">Apr '25</t>
  </si>
  <si>
    <t xml:space="preserve">Lug '25</t>
  </si>
  <si>
    <t xml:space="preserve">Ott '25</t>
  </si>
  <si>
    <t xml:space="preserve">Gen '26</t>
  </si>
  <si>
    <t xml:space="preserve">Feb '26</t>
  </si>
  <si>
    <t xml:space="preserve">Mar '26</t>
  </si>
  <si>
    <t xml:space="preserve">Apr '26</t>
  </si>
  <si>
    <t xml:space="preserve">Mag '26</t>
  </si>
  <si>
    <t xml:space="preserve">Mag-S2 '26</t>
  </si>
  <si>
    <t xml:space="preserve">Mag-S3 '26</t>
  </si>
  <si>
    <t xml:space="preserve">Giu-S1 '26</t>
  </si>
  <si>
    <t xml:space="preserve">Lug-S1 '26</t>
  </si>
  <si>
    <t xml:space="preserve">Lug-S3 '26</t>
  </si>
  <si>
    <t xml:space="preserve">Ago-S2 '26</t>
  </si>
  <si>
    <t xml:space="preserve">Ago-S4 '26</t>
  </si>
  <si>
    <t xml:space="preserve">Set-S1 '26</t>
  </si>
  <si>
    <t xml:space="preserve">Set-S2 '26</t>
  </si>
  <si>
    <t xml:space="preserve">📊 ANALISI BLAS — DECOMPOSIZIONE SEABORNE vs PIPELINE</t>
  </si>
  <si>
    <t xml:space="preserve">Seaborne crash Feb→Apr</t>
  </si>
  <si>
    <t xml:space="preserve">Pipeline absorbtion</t>
  </si>
  <si>
    <t xml:space="preserve">Net import change</t>
  </si>
  <si>
    <t xml:space="preserve">Seaborne % attuale</t>
  </si>
  <si>
    <t xml:space="preserve">NOTE METODOLOGICHE &amp; FONTI</t>
  </si>
  <si>
    <t xml:space="preserve">• Col B 'Total' = China General Administration of Customs (GACC) — dato ufficiale mensile</t>
  </si>
  <si>
    <t xml:space="preserve">• Col C 'Seaborne' = IEA OMR + Kpler AIS tracking — esposto al blocco di Hormuz</t>
  </si>
  <si>
    <t xml:space="preserve">• Col D 'Pipeline' = ESPO (Russia) ~0.7-0.9 mbd + Atyrau-Alashankou (Kazakistan) ~0.2 mbd — immune al conflitto</t>
  </si>
  <si>
    <t xml:space="preserve">• Pre-guerra (Feb '26): Seaborne 92% del totale; durante crisi (Apr '26): scende a 77%</t>
  </si>
  <si>
    <t xml:space="preserve">• La pipeline russa è il proxy nascosto della sostituzione Cina/Russia (link Tesi 1 e Tesi 2 di Blas)</t>
  </si>
  <si>
    <t xml:space="preserve">• IEA OMR May 2026: 'Chinese seaborne crude imports fell by a massive 3.6 mb/d from February to April'</t>
  </si>
  <si>
    <t xml:space="preserve">• Blas 8/5/2026: 'Beijing has slashed its oil imports by about a quarter from prewar levels' (riferito al totale)</t>
  </si>
  <si>
    <t xml:space="preserve">LEGENDA COLORI</t>
  </si>
  <si>
    <t xml:space="preserve">🔍 NUOVI SEGNALI DEMAND DESTRUCTION — Mysteel/OilChem 18 Maggio 2026</t>
  </si>
  <si>
    <t xml:space="preserve">4 datapoint che confermano la 'invisible hand' di Blas con granularità nuova (LPG, refined, EV trucks, demand cap)</t>
  </si>
  <si>
    <t xml:space="preserve">  1.  LPG IMPORTS COLLAPSE</t>
  </si>
  <si>
    <t xml:space="preserve">−51% MoM</t>
  </si>
  <si>
    <t xml:space="preserve">     ▸ Primo dato HARD che mostra impatto Hormuz su flussi specifici Cina. Min storico dal 2017-2018. Buyers asiatici scrambling per cargo USA/Africa.</t>
  </si>
  <si>
    <t xml:space="preserve">     🎯 TESI 1 (Blas) — la mano invisibile non è solo crude, ma anche LPG. La domanda totale di Cina sta calando more broadly than estimated.</t>
  </si>
  <si>
    <t xml:space="preserve">  2.  REFINED OIL EXPORTS</t>
  </si>
  <si>
    <t xml:space="preserve">−44% MoM</t>
  </si>
  <si>
    <t xml:space="preserve">     ▸ Meno export = più raffinati che restano in Cina. Beijing trattenendo supply domestica per coprire consumo interno → demand interna DEBOLE.</t>
  </si>
  <si>
    <t xml:space="preserve">     🎯 TESI 1 — refined oil export halt è segnale strong di demand contraction. Government sta agendo per preservare supply.</t>
  </si>
  <si>
    <t xml:space="preserve">  3.  DEMAND PRICE CEILING</t>
  </si>
  <si>
    <t xml:space="preserve">Cap esplicito</t>
  </si>
  <si>
    <t xml:space="preserve">     ▸ Anche con sconti promozionali alle pompe, prezzi alti continuano a sopprimere domanda. Demand destruction è PRICE-INDUCED, non rationing.</t>
  </si>
  <si>
    <t xml:space="preserve">     🎯 TESI 1 + Blas — la 'invisible hand' è in parte mercato (non solo policy). Conferma che Beijing non deve neppure intervenire formalmente.</t>
  </si>
  <si>
    <t xml:space="preserve">  4.  EV TRUCKS BOOM</t>
  </si>
  <si>
    <t xml:space="preserve">+61% YoY</t>
  </si>
  <si>
    <t xml:space="preserve">     ▸ Trade-in policy favorisce EV su LNG (NON neutrale). Beijing sfrutta crisi per accelerare transizione → demand destruction STRUTTURALE, non temporanea.</t>
  </si>
  <si>
    <t xml:space="preserve">     🎯 TESI 1 strengthened — la 'invisible hand' è anche policy-driven, non solo market-driven. Demand non tornerà ai livelli pre-war anche dopo cease-fire.</t>
  </si>
  <si>
    <t xml:space="preserve">🎯 INTEGRAZIONE — COSA CAMBIA NELLA NOSTRA INTERPRETAZIONE</t>
  </si>
  <si>
    <t xml:space="preserve">Mysteel/OilChem dati confermano DUE livelli di demand destruction in Cina:</t>
  </si>
  <si>
    <t xml:space="preserve">    1) STRUTTURALE — Crude imports seaborne −3.6 mbd (IEA OMR) + EV trucks +61% YoY (Mysteel)</t>
  </si>
  <si>
    <t xml:space="preserve">       → Una parte della demand è permanentemente sostituita da elettrificazione accelerata</t>
  </si>
  <si>
    <t xml:space="preserve">       → Quando cease-fire arriva, parte del consumo NON torna (~0.5-1 mbd permanent destruction)</t>
  </si>
  <si>
    <t xml:space="preserve">    2) CICLICA — LPG −51%, refined exports −44%, price-induced retail cap</t>
  </si>
  <si>
    <t xml:space="preserve">       → Domanda repressa da prezzi alti, recupera con prezzi normalizzati</t>
  </si>
  <si>
    <t xml:space="preserve">       → Quando cease-fire arriva, ~80% del consumo si ricostruisce in 2-3 mesi</t>
  </si>
  <si>
    <t xml:space="preserve">📊 NUOVA REGOLA OPERATIVA per il framework:</t>
  </si>
  <si>
    <t xml:space="preserve">    • Permanent demand loss Cina: ~0.5-1 mbd (EV substitution + structural)</t>
  </si>
  <si>
    <t xml:space="preserve">    • Cyclical demand loss Cina: ~2.0-2.5 mbd (price-induced)</t>
  </si>
  <si>
    <t xml:space="preserve">    • Net total reduction: ~3 mbd (coerente con IEA OMR −3.6 seaborne)</t>
  </si>
  <si>
    <t xml:space="preserve">⚠ IMPATTO SUL TIMING SPR FLOOR (14 settembre):</t>
  </si>
  <si>
    <t xml:space="preserve">    Se Cina mantiene demand cap fino ad agosto, USA non deve drawdown SPR aggressivamente.</t>
  </si>
  <si>
    <t xml:space="preserve">    Se Cina riprende imports a giugno-luglio, drawdown rate accelera → floor anticipato a fine luglio.</t>
  </si>
  <si>
    <t xml:space="preserve">    → MONITORARE: China gasoline retail demand weekly via Mysteel.</t>
  </si>
  <si>
    <t xml:space="preserve">CHINA SUPPLY/DEMAND BALANCE — Crude, LPG, Refined Products</t>
  </si>
  <si>
    <t xml:space="preserve">Quadro integrato dei flussi petroliferi cinesi — fonti: Mysteel/OilChem, IEA OMR, China Customs</t>
  </si>
  <si>
    <t xml:space="preserve">📥 SUPPLY SIDE — Imports per categoria (M tonnes mensili)</t>
  </si>
  <si>
    <t xml:space="preserve">Categoria</t>
  </si>
  <si>
    <t xml:space="preserve">Feb '26
(pre-war)</t>
  </si>
  <si>
    <t xml:space="preserve">Mag '26
(stima)</t>
  </si>
  <si>
    <t xml:space="preserve">Δ Feb→Apr</t>
  </si>
  <si>
    <t xml:space="preserve">Δ MoM Mar→Apr</t>
  </si>
  <si>
    <t xml:space="preserve">% YoY (Apr)</t>
  </si>
  <si>
    <t xml:space="preserve">Crude (totale)</t>
  </si>
  <si>
    <t xml:space="preserve">China Customs</t>
  </si>
  <si>
    <t xml:space="preserve">Total imports crude</t>
  </si>
  <si>
    <t xml:space="preserve">⚠</t>
  </si>
  <si>
    <t xml:space="preserve">Crude seaborne</t>
  </si>
  <si>
    <t xml:space="preserve">IEA OMR May</t>
  </si>
  <si>
    <t xml:space="preserve">−3.6 mbd Feb→Apr</t>
  </si>
  <si>
    <t xml:space="preserve">⬇</t>
  </si>
  <si>
    <t xml:space="preserve">Crude pipeline (RUS+KZ)</t>
  </si>
  <si>
    <t xml:space="preserve">IEA OMR</t>
  </si>
  <si>
    <t xml:space="preserve">Russia ESPO surge</t>
  </si>
  <si>
    <t xml:space="preserve">⬆</t>
  </si>
  <si>
    <t xml:space="preserve">LPG (VLGC)</t>
  </si>
  <si>
    <t xml:space="preserve">−58%</t>
  </si>
  <si>
    <t xml:space="preserve">Mysteel/OilChem</t>
  </si>
  <si>
    <t xml:space="preserve">Min storico 2017-18</t>
  </si>
  <si>
    <t xml:space="preserve">Refined oil (export)</t>
  </si>
  <si>
    <t xml:space="preserve">OilChem 18/5</t>
  </si>
  <si>
    <t xml:space="preserve">Beijing trattiene</t>
  </si>
  <si>
    <t xml:space="preserve">📤 DEMAND SIDE — Consumo interno e segnali demand destruction</t>
  </si>
  <si>
    <t xml:space="preserve">Indicatore</t>
  </si>
  <si>
    <t xml:space="preserve">Trend</t>
  </si>
  <si>
    <t xml:space="preserve">Driver</t>
  </si>
  <si>
    <t xml:space="preserve">Gasoline retail (pump)</t>
  </si>
  <si>
    <t xml:space="preserve">stabile</t>
  </si>
  <si>
    <t xml:space="preserve">↓ cap</t>
  </si>
  <si>
    <t xml:space="preserve">▼ Price cap</t>
  </si>
  <si>
    <t xml:space="preserve">Sconto promo non bastano</t>
  </si>
  <si>
    <t xml:space="preserve">Mysteel: 'high prices cap demand'</t>
  </si>
  <si>
    <t xml:space="preserve">Mysteel 18/5</t>
  </si>
  <si>
    <t xml:space="preserve">Gasoil — Nord (wheat harv.)</t>
  </si>
  <si>
    <t xml:space="preserve">↑ harvest</t>
  </si>
  <si>
    <t xml:space="preserve">▲ Stagionale</t>
  </si>
  <si>
    <t xml:space="preserve">Mietitura grano</t>
  </si>
  <si>
    <t xml:space="preserve">Demand temporanea +</t>
  </si>
  <si>
    <t xml:space="preserve">Gasoil — Sud (fishing ban)</t>
  </si>
  <si>
    <t xml:space="preserve">↓ ban</t>
  </si>
  <si>
    <t xml:space="preserve">▼ Ban + piogge</t>
  </si>
  <si>
    <t xml:space="preserve">Coastal fishing ban</t>
  </si>
  <si>
    <t xml:space="preserve">Demand temporanea −</t>
  </si>
  <si>
    <t xml:space="preserve">Heavy trucks — diesel</t>
  </si>
  <si>
    <t xml:space="preserve">alta</t>
  </si>
  <si>
    <t xml:space="preserve">media</t>
  </si>
  <si>
    <t xml:space="preserve">↓</t>
  </si>
  <si>
    <t xml:space="preserve">▼ EV substitution</t>
  </si>
  <si>
    <t xml:space="preserve">Trade-in policy favorisce EV</t>
  </si>
  <si>
    <t xml:space="preserve">EV +61% YoY (25,500 sets)</t>
  </si>
  <si>
    <t xml:space="preserve">Heavy trucks — EV</t>
  </si>
  <si>
    <t xml:space="preserve">10k</t>
  </si>
  <si>
    <t xml:space="preserve">15k</t>
  </si>
  <si>
    <t xml:space="preserve">25.5k</t>
  </si>
  <si>
    <t xml:space="preserve">30k</t>
  </si>
  <si>
    <t xml:space="preserve">▲ Boom</t>
  </si>
  <si>
    <t xml:space="preserve">Sussidio governativo</t>
  </si>
  <si>
    <t xml:space="preserve">Demand destruction STRUTTURALE</t>
  </si>
  <si>
    <t xml:space="preserve">Petrochemical (naphtha)</t>
  </si>
  <si>
    <t xml:space="preserve">leggermente ↓</t>
  </si>
  <si>
    <t xml:space="preserve">▼ Margini compressi</t>
  </si>
  <si>
    <t xml:space="preserve">Crude high vs PE/PP weak</t>
  </si>
  <si>
    <t xml:space="preserve">Cracker run rate sub-80%</t>
  </si>
  <si>
    <t xml:space="preserve">Stime</t>
  </si>
  <si>
    <t xml:space="preserve">Aviation (jet fuel)</t>
  </si>
  <si>
    <t xml:space="preserve">↑ Mar travel</t>
  </si>
  <si>
    <t xml:space="preserve">↑ travel</t>
  </si>
  <si>
    <t xml:space="preserve">↑</t>
  </si>
  <si>
    <t xml:space="preserve">▲ International recovery</t>
  </si>
  <si>
    <t xml:space="preserve">China outbound recovery</t>
  </si>
  <si>
    <t xml:space="preserve">Domanda jet resilient</t>
  </si>
  <si>
    <t xml:space="preserve">IEA</t>
  </si>
  <si>
    <t xml:space="preserve">⚖ BILANCIO NETTO — Implicazioni per modello globale</t>
  </si>
  <si>
    <t xml:space="preserve">📍 STATO ATTUALE (Maggio 2026):</t>
  </si>
  <si>
    <t xml:space="preserve">    • Cina ha ridotto IMPORT di ~3 mbd crude equivalent (Feb→Apr)</t>
  </si>
  <si>
    <t xml:space="preserve">    • Solo ~30% della riduzione è strutturale (EV substitution + policy)</t>
  </si>
  <si>
    <t xml:space="preserve">    • ~70% è ciclica (price-induced demand destruction)</t>
  </si>
  <si>
    <t xml:space="preserve">    • Pipeline RUS+KZ ASSORBE ~1 mbd dei flussi seaborne persi</t>
  </si>
  <si>
    <t xml:space="preserve">🔮 SCENARI FORWARD:</t>
  </si>
  <si>
    <t xml:space="preserve">    SCENARIO A — Cease-fire entro luglio (probability 30%):</t>
  </si>
  <si>
    <t xml:space="preserve">       → Cyclical demand torna in 2-3 mesi → Cina riassume +2 mbd entro ottobre</t>
  </si>
  <si>
    <t xml:space="preserve">       → SPR USA drawdown si STABILIZZA al floor politico ~340 M bbl (settembre)</t>
  </si>
  <si>
    <t xml:space="preserve">       → Brent si stabilizza a $90-100/bbl</t>
  </si>
  <si>
    <t xml:space="preserve">    SCENARIO B — Stallo prolungato (probability 50%):</t>
  </si>
  <si>
    <t xml:space="preserve">       → Demand cap rimane → SPR drawdown continua a 6 M/sett</t>
  </si>
  <si>
    <t xml:space="preserve">       → Floor 280 raggiunto 14 settembre (base case modello)</t>
  </si>
  <si>
    <t xml:space="preserve">       → Brent oscilla $105-115/bbl con volatilità alta</t>
  </si>
  <si>
    <t xml:space="preserve">    SCENARIO C — Escalation/blocco prolungato (probability 20%):</t>
  </si>
  <si>
    <t xml:space="preserve">       → Cyclical demand ulteriormente compressa → ma SPR USA pressato a release accelerato</t>
  </si>
  <si>
    <t xml:space="preserve">       → Drawdown SPR a 8-10 M/sett → Floor anticipato a fine luglio</t>
  </si>
  <si>
    <t xml:space="preserve">       → Brent $130+/bbl, demand destruction si ESTENDE a India e altri EM asiatici</t>
  </si>
  <si>
    <t xml:space="preserve">🎯 INDICATORI DA MONITORARE (settimanali):</t>
  </si>
  <si>
    <t xml:space="preserve">    • Mysteel: weekly oil market analysis (mercoledì)</t>
  </si>
  <si>
    <t xml:space="preserve">    • OilChem: refined oil shipping fixtures</t>
  </si>
  <si>
    <t xml:space="preserve">    • China Customs: imports settimanali (con lag 2-3 settimane)</t>
  </si>
  <si>
    <t xml:space="preserve">    • LPG VLGC arrivals (Hormuz proxy specifico per gas)</t>
  </si>
  <si>
    <t xml:space="preserve">ASIA DEMAND (Cina + India) &amp; PREZZI ALLA POMPA GLOBALI — 22 luglio 2026</t>
  </si>
  <si>
    <t xml:space="preserve">I due maggiori importatori asiatici a confronto + trasmissione dei prezzi al consumatore finale</t>
  </si>
  <si>
    <t xml:space="preserve">🇮🇳 INDIA — Il grande riposizionamento: da Golfo a Russia</t>
  </si>
  <si>
    <t xml:space="preserve">Metrica</t>
  </si>
  <si>
    <t xml:space="preserve">Pre-crisi
(2025)</t>
  </si>
  <si>
    <t xml:space="preserve">Giu '26</t>
  </si>
  <si>
    <t xml:space="preserve">Lug '26</t>
  </si>
  <si>
    <t xml:space="preserve">Δ vs pre-crisi</t>
  </si>
  <si>
    <t xml:space="preserve">Import totali (mbd)</t>
  </si>
  <si>
    <t xml:space="preserve">Kpler</t>
  </si>
  <si>
    <t xml:space="preserve">Luglio supera 5 mbd: refiner fanno scorta ante-sanzioni</t>
  </si>
  <si>
    <t xml:space="preserve">da Russia (mbd)</t>
  </si>
  <si>
    <t xml:space="preserve">⬆⬆</t>
  </si>
  <si>
    <t xml:space="preserve">~50% del basket. 'Hedge di sicurezza energetica' post-Hormuz</t>
  </si>
  <si>
    <t xml:space="preserve">da Golfo via Hormuz (mbd)</t>
  </si>
  <si>
    <t xml:space="preserve">⬇⬇</t>
  </si>
  <si>
    <t xml:space="preserve">S&amp;P CAS</t>
  </si>
  <si>
    <t xml:space="preserve">Quota Golfo da ~50% a ~30% del totale</t>
  </si>
  <si>
    <t xml:space="preserve">da USA (kbd)</t>
  </si>
  <si>
    <t xml:space="preserve">Crollo: i barili russi scontati battono l'Atlantico lungo</t>
  </si>
  <si>
    <t xml:space="preserve">Export prodotti (mbd)</t>
  </si>
  <si>
    <t xml:space="preserve">Massimo da settembre: +50% vs maggio, margini forti</t>
  </si>
  <si>
    <t xml:space="preserve">⚖ CINA vs INDIA — Due strategie opposte di fronte allo stesso shock</t>
  </si>
  <si>
    <t xml:space="preserve">Dimensione</t>
  </si>
  <si>
    <t xml:space="preserve">🇨🇳 CINA</t>
  </si>
  <si>
    <t xml:space="preserve">🇮🇳 INDIA</t>
  </si>
  <si>
    <t xml:space="preserve">Strategia</t>
  </si>
  <si>
    <t xml:space="preserve">DEMAND DESTRUCTION</t>
  </si>
  <si>
    <t xml:space="preserve">DIVERSIFICAZIONE SUPPLY</t>
  </si>
  <si>
    <t xml:space="preserve">Import vs pre-crisi</t>
  </si>
  <si>
    <t xml:space="preserve">−3.1 mbd (da 11.3 a 8.2)</t>
  </si>
  <si>
    <t xml:space="preserve">+0.2 mbd (da 4.9 a 5.1)</t>
  </si>
  <si>
    <t xml:space="preserve">Fonte sostitutiva</t>
  </si>
  <si>
    <t xml:space="preserve">Pipeline Russia/Kazakh (ESPO)</t>
  </si>
  <si>
    <t xml:space="preserve">Seaborne Russia (Urals scontato)</t>
  </si>
  <si>
    <t xml:space="preserve">Esposizione Hormuz</t>
  </si>
  <si>
    <t xml:space="preserve">Ridotta a ~45% import</t>
  </si>
  <si>
    <t xml:space="preserve">Ridotta da ~52% a ~30%</t>
  </si>
  <si>
    <t xml:space="preserve">Leva sui prezzi</t>
  </si>
  <si>
    <t xml:space="preserve">Taglia domanda → raffredda mercato</t>
  </si>
  <si>
    <t xml:space="preserve">Compra tutto → sostiene domanda</t>
  </si>
  <si>
    <t xml:space="preserve">Effetto su Iran</t>
  </si>
  <si>
    <t xml:space="preserve">LEVA DIRETTA (99% export iraniano)</t>
  </si>
  <si>
    <t xml:space="preserve">Nessuna (non compra iraniano)</t>
  </si>
  <si>
    <t xml:space="preserve">Politica interna</t>
  </si>
  <si>
    <t xml:space="preserve">Sussidi EV, freno consumi</t>
  </si>
  <si>
    <t xml:space="preserve">Prezzi pompa amministrati, elezioni</t>
  </si>
  <si>
    <t xml:space="preserve">⛽ PREZZI ALLA POMPA — Trasmissione al consumatore finale (USD/litro)</t>
  </si>
  <si>
    <t xml:space="preserve">Paese / Area</t>
  </si>
  <si>
    <t xml:space="preserve">Benzina
pre-crisi</t>
  </si>
  <si>
    <t xml:space="preserve">Benzina
22 lug</t>
  </si>
  <si>
    <t xml:space="preserve">Δ %</t>
  </si>
  <si>
    <t xml:space="preserve">Diesel
pre-crisi</t>
  </si>
  <si>
    <t xml:space="preserve">Diesel
22 lug</t>
  </si>
  <si>
    <t xml:space="preserve">Meccanismo</t>
  </si>
  <si>
    <t xml:space="preserve">Stress sociale</t>
  </si>
  <si>
    <t xml:space="preserve">Mercato + accise</t>
  </si>
  <si>
    <t xml:space="preserve">⚠ ALTO</t>
  </si>
  <si>
    <t xml:space="preserve">Accise fisse amplificano; diesel sopra benzina</t>
  </si>
  <si>
    <t xml:space="preserve">Germania</t>
  </si>
  <si>
    <t xml:space="preserve">Mercato</t>
  </si>
  <si>
    <t xml:space="preserve">Diesel volatile, industria esposta</t>
  </si>
  <si>
    <t xml:space="preserve">Irlanda</t>
  </si>
  <si>
    <t xml:space="preserve">Tra i più cari UE (EUR 1.98/l già a marzo)</t>
  </si>
  <si>
    <t xml:space="preserve">USA</t>
  </si>
  <si>
    <t xml:space="preserve">→ MEDIO</t>
  </si>
  <si>
    <t xml:space="preserve">STEO: retail ~$3.80/gal 3Q26; protetto da shale</t>
  </si>
  <si>
    <t xml:space="preserve">India</t>
  </si>
  <si>
    <t xml:space="preserve">Amministrato</t>
  </si>
  <si>
    <t xml:space="preserve">→ CONTENUTO</t>
  </si>
  <si>
    <t xml:space="preserve">Governo assorbe con accise; ma fiscalità sotto pressione</t>
  </si>
  <si>
    <t xml:space="preserve">Cina</t>
  </si>
  <si>
    <t xml:space="preserve">Amministrato + cap</t>
  </si>
  <si>
    <t xml:space="preserve">✓ BASSO</t>
  </si>
  <si>
    <t xml:space="preserve">Price cap: 'sconti alle pompe non bastano' (Mysteel)</t>
  </si>
  <si>
    <t xml:space="preserve">Media globale (175 pp)</t>
  </si>
  <si>
    <t xml:space="preserve">Misto</t>
  </si>
  <si>
    <t xml:space="preserve">GlobalPetrolPrices weighted avg</t>
  </si>
  <si>
    <t xml:space="preserve">💡 LA DIVERGENZA POMPA — Chi assorbe lo shock e chi lo trasferisce</t>
  </si>
  <si>
    <t xml:space="preserve">Il prezzo alla pompa è il canale attraverso cui il conflitto diventa POLITICA INTERNA. Tre modelli distinti:</t>
  </si>
  <si>
    <t xml:space="preserve">  • MERCATO PURO (UE, USA): trasmissione rapida e completa. L'Europa paga il prezzo globale anche senza</t>
  </si>
  <si>
    <t xml:space="preserve">    comprare greggio iraniano; le accise fisse amplificano l'impatto percentuale sui consumatori.</t>
  </si>
  <si>
    <t xml:space="preserve">    Il diesel è il vero problema: crack elevati + esposizione industriale/trasporti.</t>
  </si>
  <si>
    <t xml:space="preserve">  • AMMINISTRATO (India): il governo assorbe parte dello shock via leva fiscale, ma il costo si sposta</t>
  </si>
  <si>
    <t xml:space="preserve">    sul bilancio pubblico. Sostenibile nel breve, insostenibile se il conflitto dura.</t>
  </si>
  <si>
    <t xml:space="preserve">  • CAP + SUSSIDI (Cina): prezzi contenuti MA con demand destruction indotta — i consumatori riducono</t>
  </si>
  <si>
    <t xml:space="preserve">    l'uso nonostante gli sconti promozionali. È il meccanismo che alimenta la 'mano invisibile' di Blas.</t>
  </si>
  <si>
    <t xml:space="preserve">→ IMPLICAZIONE PER IL FRAMEWORK: la Tesi 3 (Europe's calm) va riletta. La calma dei mercati ELETTRICI</t>
  </si>
  <si>
    <t xml:space="preserve">  regge (gas e rinnovabili), ma la calma SOCIALE si sta erodendo attraverso il canale carburanti.</t>
  </si>
  <si>
    <t xml:space="preserve">  Il diesel europeo è oggi l'indicatore più politicamente sensibile del framework.</t>
  </si>
  <si>
    <t xml:space="preserve">Fonti: GlobalPetrolPrices.com (13-20 lug 2026) · IRU · EIA STEO luglio · Kpler · S&amp;P Commodities at Sea · Mysteel. Valori pompa: stime elaborate su base pubblica, indicativi del trend.</t>
  </si>
  <si>
    <t xml:space="preserve">US EXPORTS — Il Fornitore di Ultima Istanza</t>
  </si>
  <si>
    <t xml:space="preserve">TESI: Gli USA sono diventati 'supplier of last resort' — focus destinazioni Asia/Europa/Latam</t>
  </si>
  <si>
    <t xml:space="preserve">PROD.</t>
  </si>
  <si>
    <t xml:space="preserve">CRUDE EXPORTS BY DESTINATION</t>
  </si>
  <si>
    <t xml:space="preserve">REFINED &amp; CAPACITY</t>
  </si>
  <si>
    <t xml:space="preserve">SPR</t>
  </si>
  <si>
    <t xml:space="preserve">Production
(mbd)</t>
  </si>
  <si>
    <t xml:space="preserve">TOTAL Crude
Exp. (mbd)</t>
  </si>
  <si>
    <t xml:space="preserve">Asia-Pac
(mbd)</t>
  </si>
  <si>
    <t xml:space="preserve">Europa
(mbd)</t>
  </si>
  <si>
    <t xml:space="preserve">Latam+Other
(mbd)</t>
  </si>
  <si>
    <t xml:space="preserve">Refinery Util.
(%)</t>
  </si>
  <si>
    <t xml:space="preserve">SPR Level
(M bbl)</t>
  </si>
  <si>
    <t xml:space="preserve">SPR Δ
(kbd)</t>
  </si>
  <si>
    <t xml:space="preserve">Total Petr.
Exp. (mbd)</t>
  </si>
  <si>
    <t xml:space="preserve">Asia %</t>
  </si>
  <si>
    <t xml:space="preserve">📊 ANALISI BLAS — DOVE VANNO I BARILI USA (Atlantic Basin Pivot)</t>
  </si>
  <si>
    <t xml:space="preserve">Total exports surge Feb→curr</t>
  </si>
  <si>
    <t xml:space="preserve">Asia-Pacific pivot</t>
  </si>
  <si>
    <t xml:space="preserve">Europa shift</t>
  </si>
  <si>
    <t xml:space="preserve">Asia % attuale</t>
  </si>
  <si>
    <t xml:space="preserve">Refinery margin to max</t>
  </si>
  <si>
    <t xml:space="preserve">SPR runway (mesi)</t>
  </si>
  <si>
    <t xml:space="preserve">Data stimata raggiungimento Floor</t>
  </si>
  <si>
    <t xml:space="preserve">• Col D 'Asia-Pac' = export verso Corea Sud, Giappone, India, Taiwan, Singapore — sostituiscono crude Gulf</t>
  </si>
  <si>
    <t xml:space="preserve">• Col E 'Europa' = UE-27 + UK + Norvegia — recipient storico di crude WTI/Bakken</t>
  </si>
  <si>
    <t xml:space="preserve">• Col F 'Latam+Other' = Canada, Brazil, America Latina, Africa — flussi marginali</t>
  </si>
  <si>
    <t xml:space="preserve">• Pre-guerra Asia % ~36%, attuale ~51% — pivot strutturale post-Hormuz</t>
  </si>
  <si>
    <t xml:space="preserve">• IEA OMR May 2026: 'Atlantic Basin crude exports +3.5 mbd since Feb, primarily East of Suez' — USA è il driver principale</t>
  </si>
  <si>
    <t xml:space="preserve">• Refinery util max sostenibile ~95-96% (manutenzioni stagionali) → margine reale di surge è limitato</t>
  </si>
  <si>
    <t xml:space="preserve">• SPR floor politico ~280M bbl (sotto questa soglia diventa difficile drawdown ulteriori per ragioni di sicurezza)</t>
  </si>
  <si>
    <t xml:space="preserve">• Aggiornamento 17/5: SPR 384.1 M bbl (EIA WPSR verified). Drawdown medio ~4.6 M bbl/sett dal 20/3.</t>
  </si>
  <si>
    <t xml:space="preserve">📉 PROIEZIONE SPR — TRAIETTORIA AL FLOOR (MA-4w = 6.3 M bbl/sett)</t>
  </si>
  <si>
    <t xml:space="preserve">Storico settimanale + proiezione lineare al ritmo della media mobile 4 settimane</t>
  </si>
  <si>
    <t xml:space="preserve">Settimana</t>
  </si>
  <si>
    <t xml:space="preserve">SPR Storico (M bbl)</t>
  </si>
  <si>
    <t xml:space="preserve">SPR Proiettato</t>
  </si>
  <si>
    <t xml:space="preserve">Floor (280)</t>
  </si>
  <si>
    <t xml:space="preserve">SPR Level (M bbl)</t>
  </si>
  <si>
    <t xml:space="preserve">Mar 22</t>
  </si>
  <si>
    <t xml:space="preserve">Mar 29</t>
  </si>
  <si>
    <t xml:space="preserve">Apr 05</t>
  </si>
  <si>
    <t xml:space="preserve">Apr 12</t>
  </si>
  <si>
    <t xml:space="preserve">Apr 19</t>
  </si>
  <si>
    <t xml:space="preserve">Apr 26</t>
  </si>
  <si>
    <t xml:space="preserve">May 03</t>
  </si>
  <si>
    <t xml:space="preserve">May 10</t>
  </si>
  <si>
    <t xml:space="preserve">May 17</t>
  </si>
  <si>
    <t xml:space="preserve">May 24</t>
  </si>
  <si>
    <t xml:space="preserve">May 31</t>
  </si>
  <si>
    <t xml:space="preserve">Jun 07</t>
  </si>
  <si>
    <t xml:space="preserve">Jun 14</t>
  </si>
  <si>
    <t xml:space="preserve">Jun 21</t>
  </si>
  <si>
    <t xml:space="preserve">Jun 28</t>
  </si>
  <si>
    <t xml:space="preserve">Jul 05</t>
  </si>
  <si>
    <t xml:space="preserve">Jul 12</t>
  </si>
  <si>
    <t xml:space="preserve">Jul 19</t>
  </si>
  <si>
    <t xml:space="preserve">Jul 26</t>
  </si>
  <si>
    <t xml:space="preserve">Aug 02</t>
  </si>
  <si>
    <t xml:space="preserve">Aug 09</t>
  </si>
  <si>
    <t xml:space="preserve">Aug 16</t>
  </si>
  <si>
    <t xml:space="preserve">Aug 23</t>
  </si>
  <si>
    <t xml:space="preserve">Aug 30</t>
  </si>
  <si>
    <t xml:space="preserve">Sep 06</t>
  </si>
  <si>
    <t xml:space="preserve">Sep 13</t>
  </si>
  <si>
    <t xml:space="preserve">Sep 20</t>
  </si>
  <si>
    <t xml:space="preserve">Sep 27</t>
  </si>
  <si>
    <t xml:space="preserve">🛑 PERCHÉ NON POSSIAMO ANDARE SOTTO I 280 MILIONI DI BARILI</t>
  </si>
  <si>
    <t xml:space="preserve">La soglia 280 M bbl non è arbitraria — è il risultato di 6 vincoli sovrapposti (legale, fisico, politico, strategico)</t>
  </si>
  <si>
    <t xml:space="preserve">  1.  VINCOLO IEA — Treaty obligation</t>
  </si>
  <si>
    <t xml:space="preserve">     ▸ 90 giorni di copertura import netto (Agreement on an International Energy Program, 1974)</t>
  </si>
  <si>
    <t xml:space="preserve">        L'IEA richiede ai membri stock pari a 90 giorni di import netto. USA tecnicamente net exporter oggi, ma il floor preserva la flessibilità di rientrare sotto la copertura senza rompere il treaty in caso di shock improvviso. ~280 M bbl ≈ 90 giorni storici medi di import.</t>
  </si>
  <si>
    <t xml:space="preserve">  2.  VINCOLO FISICO — Cavern integrity</t>
  </si>
  <si>
    <t xml:space="preserve">     ▸ Salt domes richiedono pressione minima per evitare cedimenti strutturali permanenti</t>
  </si>
  <si>
    <t xml:space="preserve">        Il petrolio è stoccato in caverne create per dissoluzione nelle cupole saline del Texas e Louisiana. Sotto certi livelli (~250 M bbl), la pressione idrostatica scende e le caverne possono iniziare a deformarsi. Danni permanenti = perdita di capacità irreversibile. Engineering studies DOE indicano ~280 come soglia di sicurezza prudenziale.</t>
  </si>
  <si>
    <t xml:space="preserve">  3.  VINCOLO OPERATIVO — Max withdrawal rate</t>
  </si>
  <si>
    <t xml:space="preserve">     ▸ Capacità massima di prelievo cala drasticamente sotto livelli ridotti</t>
  </si>
  <si>
    <t xml:space="preserve">        Max withdrawal rate dichiarato: 4.4 mbpd, ma sostenibile solo da pieno (~90 giorni). A 280 M bbl il rate effettivo scende a ~2.5 mbpd. Sotto questa soglia, l'SPR perde la sua funzione primaria — rispondere rapidamente a uno shock di supply. È un asset strategico, non un riserva da consumare.</t>
  </si>
  <si>
    <t xml:space="preserve">  4.  VINCOLO POLITICO — Trump Refill Order</t>
  </si>
  <si>
    <t xml:space="preserve">     ▸ Amministrazione Trump ha dichiarato (gen 2025) intenzione di refillare a 714 M bbl</t>
  </si>
  <si>
    <t xml:space="preserve">        Inaugural address gennaio 2025: 'fill the SPR to capacity'. DOE Secretarial Order febbraio 2025: 'Refill the Strategic Petroleum Reserve' priority. Continuare drawdown contraddice direttamente la policy ufficiale. Costo politico altissimo per amministrazione che ha pubblicamente promesso il refill.</t>
  </si>
  <si>
    <t xml:space="preserve">  5.  VINCOLO DI MERCATO — Signaling effect</t>
  </si>
  <si>
    <t xml:space="preserve">     ▸ SPR vicino al floor segnala panico, può causare price spike che lo stesso release voleva evitare</t>
  </si>
  <si>
    <t xml:space="preserve">        Ogni barile rilasciato ha effetto moderatore decrescente man mano che le riserve calano visibilmente. Sotto 280, i trader interpretano il drawdown come 'fine delle munizioni' — il mercato anticipa che USA non potrà più intervenire, e i prezzi salgono prima del prossimo shock. Diminishing returns sull'efficacia.</t>
  </si>
  <si>
    <t xml:space="preserve">  6.  VINCOLO STRATEGICO — Second-shock insurance</t>
  </si>
  <si>
    <t xml:space="preserve">     ▸ Riserva per gestire UN secondo shock concorrente o successivo (uragano, secondo conflitto)</t>
  </si>
  <si>
    <t xml:space="preserve">        La storia dimostra che le crisi energetiche raramente sono singole: Yom Kippur '73 + Iran '79 in 6 anni; Gulf War '90 + Iraq '03. Mantenere 280 M bbl significa avere ~63 giorni di copertura per UN secondo shock dopo aver gestito il primo. Sotto questa soglia, USA diventa vulnerabile a sequenze multiple di crisi.</t>
  </si>
  <si>
    <t xml:space="preserve">🎯 IMPLICAZIONE PER IL FRAMEWORK BLAS</t>
  </si>
  <si>
    <t xml:space="preserve">I 280 M bbl non sono un limite numerico ma un POINT-OF-NO-RETURN strategico.</t>
  </si>
  <si>
    <t xml:space="preserve">Avvicinarsi a quella soglia (anche a 310-320 M bbl) genererà pressione politica per FERMARE il drawdown</t>
  </si>
  <si>
    <t xml:space="preserve">ben PRIMA del raggiungimento matematico — probabilmente nel range 320-340 M bbl (corrispondente a fine luglio '26).</t>
  </si>
  <si>
    <t xml:space="preserve">Quindi la DATA EFFETTIVA di 'esaurimento utile' SPR è più anticipata del 9 settembre matematico:</t>
  </si>
  <si>
    <t xml:space="preserve">    • 9 settembre 2026 = floor matematico (280)</t>
  </si>
  <si>
    <t xml:space="preserve">    • Fine luglio 2026 = floor POLITICO (320-340 M bbl)</t>
  </si>
  <si>
    <t xml:space="preserve">Questo dimostra che la Tesi 2 di Blas (USA supplier of last resort) ha un expiration date di ~10 settimane, non 16.</t>
  </si>
  <si>
    <t xml:space="preserve">Dopo quella data, gli USA passano da 'attivamente moderare' a 'preservare ottica di refill' — diversa funzione di mercato.</t>
  </si>
  <si>
    <t xml:space="preserve">🌍 APPROFONDIMENTO — IL VINCOLO 'IEA 90-DAY' SPIEGATO</t>
  </si>
  <si>
    <t xml:space="preserve">Il vincolo che genera la soglia di 280 M bbl — origini, meccaniche, e perché paradossalmente NON si applica più agli USA</t>
  </si>
  <si>
    <t xml:space="preserve">1.  L'ORIGINE — Il trauma del 1973</t>
  </si>
  <si>
    <t xml:space="preserve">    Nell'ottobre 1973, l'embargo OPEC dimostrò agli importatori industriali che il petrolio era un'arma geopolitica. In risposta, nel novembre 1974</t>
  </si>
  <si>
    <t xml:space="preserve">    fu firmato l'Agreement on an International Energy Programme (IEP) che istituiva l'IEA. L'articolo 2 del trattato impone ai membri di mantenere</t>
  </si>
  <si>
    <t xml:space="preserve">    stock di emergenza sufficienti per '90 giorni di copertura import netto', e di partecipare a release coordinati in caso di crisi.</t>
  </si>
  <si>
    <t xml:space="preserve">    Il numero '90' non è arbitrario: era la durata effettiva dell'embargo OPEC del '73-74 (17 ottobre 1973 → 18 marzo 1974, circa 152 giorni totali</t>
  </si>
  <si>
    <t xml:space="preserve">    ma con effetti acuti i primi 90). 90 giorni significava: capacità di assorbire un nuovo embargo della stessa intensità senza collassare.</t>
  </si>
  <si>
    <t xml:space="preserve">2.  LA FORMULA ESATTA — Come si calcola il '90-day'</t>
  </si>
  <si>
    <t xml:space="preserve">    OBBLIGO MINIMO = Net Imports anno precedente (mbpd) × 90 giorni</t>
  </si>
  <si>
    <t xml:space="preserve">    Cosa conta come 'stock' (Article 2 IEP + ESCM rules):</t>
  </si>
  <si>
    <t xml:space="preserve">        • SPR (riserva pubblica)  +  riserve private commerciali (industry obligation in alcuni paesi)</t>
  </si>
  <si>
    <t xml:space="preserve">        • Crude + raffinati (convertiti a 'crude equivalent' con fattore 1.065 o 1.25)</t>
  </si>
  <si>
    <t xml:space="preserve">        • Stocks held abroad sotto accordi bilaterali (es. Giappone tiene parte in USA, Germania in Olanda)</t>
  </si>
  <si>
    <t xml:space="preserve">        • Deduzione 10% per stocks 'non disponibili' (tank bottoms, oleodotti)</t>
  </si>
  <si>
    <t xml:space="preserve">        • Esclusi: naphtha + marine bunkers internazionali</t>
  </si>
  <si>
    <t xml:space="preserve">    </t>
  </si>
  <si>
    <t xml:space="preserve">    Cosa conta come 'net imports' (denominatore):</t>
  </si>
  <si>
    <t xml:space="preserve">        • Import lordi MENO export — base annuale calendario precedente</t>
  </si>
  <si>
    <t xml:space="preserve">        • Se export &gt; import (NET EXPORTER), il denominatore è ≤ 0 → obbligo formalmente NON applicabile</t>
  </si>
  <si>
    <t xml:space="preserve">3.  IL PARADOSSO — Perché formalmente USA NON è più obbligato</t>
  </si>
  <si>
    <t xml:space="preserve">    Dal ottobre 2019, gli USA sono diventati NET OIL EXPORTER (per la prima volta dal 1949).</t>
  </si>
  <si>
    <t xml:space="preserve">    Statisticamente, nel 2024 gli USA sono stati net exporter per 17 mesi su 12 mesi rolling, con cover che ha superato 360 giorni 18 volte dal 2018.</t>
  </si>
  <si>
    <t xml:space="preserve">    CONSEGUENZA TECNICA: il vincolo IEA 90-day non si applica più formalmente agli Stati Uniti.</t>
  </si>
  <si>
    <t xml:space="preserve">    L'obbligo è basato su 'net imports anno precedente' — se quel numero è ≤ 0, l'obbligo numerico diventa 0.</t>
  </si>
  <si>
    <t xml:space="preserve">    MA — e qui sta il paradosso strategico — gli USA continuano a mantenere il floor 280 PERCHÉ:</t>
  </si>
  <si>
    <t xml:space="preserve">        a)  Anchor di leadership IEA</t>
  </si>
  <si>
    <t xml:space="preserve">            Gli USA contribuiscono al 43.9% di qualsiasi IEA collective release. Scendere sotto soglia simbolica vuol dire perdere credibilità di coordination.</t>
  </si>
  <si>
    <t xml:space="preserve">        b)  Flip risk — net exporter status è instabile</t>
  </si>
  <si>
    <t xml:space="preserve">            Se l'export USA crolla per qualsiasi ragione (sanzioni, strikes, manutenzioni), il paese torna net importer e l'obbligo torna binding. Il floor è insurance contro questo flip.</t>
  </si>
  <si>
    <t xml:space="preserve">        c)  Surge capacity vs production decline</t>
  </si>
  <si>
    <t xml:space="preserve">            La produzione shale USA inizia a declinare strutturalmente dopo il 2030 nelle proiezioni EIA. SPR ricostruito è insurance per quel periodo.</t>
  </si>
  <si>
    <t xml:space="preserve">        d)  Strategic optionality</t>
  </si>
  <si>
    <t xml:space="preserve">            Mantenere il floor consente di partecipare a release coordinati anche quando non obbligati — strumento di soft power energetico (vedi release 2022 in risposta all'invasione Ucraina).</t>
  </si>
  <si>
    <t xml:space="preserve">        e)  Domestic regional disruption</t>
  </si>
  <si>
    <t xml:space="preserve">            Gulf Coast hurricane events (Katrina '05, Harvey '17, Ida '21) hanno richiesto SPR drawdown anche con USA net exporter. La copertura domestica è diversa dall'IEA obligation.</t>
  </si>
  <si>
    <t xml:space="preserve">4.  QUANTI SONO REALMENTE 90 GIORNI OGGI?</t>
  </si>
  <si>
    <t xml:space="preserve">    Net imports USA 2024 (ufficiali EIA)</t>
  </si>
  <si>
    <t xml:space="preserve">    90 giorni × 1.5 mbpd</t>
  </si>
  <si>
    <t xml:space="preserve">    SPR attuale 17/5/2026</t>
  </si>
  <si>
    <t xml:space="preserve">    SPR a 280 (floor)</t>
  </si>
  <si>
    <t xml:space="preserve">    Range storico 'safe'</t>
  </si>
  <si>
    <t xml:space="preserve">⚡ INSIGHT CHIAVE</t>
  </si>
  <si>
    <t xml:space="preserve">    Se applichiamo letteralmente il calcolo IEA (90 × net imports 2024), il floor matematico sarebbe ~135 M bbl, non 280.</t>
  </si>
  <si>
    <t xml:space="preserve">    Ma il floor de facto rimane 280 perché:</t>
  </si>
  <si>
    <t xml:space="preserve">        1)  Il calcolo IEA usa il 'previous year' — un piccolo cambio nella bilancia commerciale può rendere binding di nuovo l'obbligo,</t>
  </si>
  <si>
    <t xml:space="preserve">        2)  280 corrisponde anche ai ~90 giorni di copertura del 'gross import' (più conservativo del 'net'),</t>
  </si>
  <si>
    <t xml:space="preserve">        3)  Politicamente, scendere sotto 280 violerebbe la convenzione che ha tenuto da decenni — costo reputazionale elevato.</t>
  </si>
  <si>
    <t xml:space="preserve">    Quindi il vero floor è una 'soft constraint', non un hard legal limit. Questo è importante per il framework Blas:</t>
  </si>
  <si>
    <t xml:space="preserve">    →  In una crisi acuta (Brent &gt; $200, supply globale corto), USA POTREBBE scendere sotto 280 in via temporanea</t>
  </si>
  <si>
    <t xml:space="preserve">    →  Ma il costo reputazionale e di mercato lo rende un'opzione di ultima istanza, non un piano A</t>
  </si>
  <si>
    <t xml:space="preserve">    →  Per il nostro modello manteniamo 280 come floor effettivo — è dove la POLITICA, non la legge, ferma il drawdown.</t>
  </si>
  <si>
    <t xml:space="preserve">📊 SENSITIVITY MATRIX — DRAWDOWN RATE × FLOOR TARGET</t>
  </si>
  <si>
    <t xml:space="preserve">Settimane al raggiungimento del floor sotto diverse combinazioni — SPR base 384.1 M bbl al 17/5/2026</t>
  </si>
  <si>
    <t xml:space="preserve">350
POLITICAL</t>
  </si>
  <si>
    <t xml:space="preserve">320
SOFT</t>
  </si>
  <si>
    <t xml:space="preserve">300
PRUDENT</t>
  </si>
  <si>
    <t xml:space="preserve">280
TREATY</t>
  </si>
  <si>
    <t xml:space="preserve">250
CAVERN</t>
  </si>
  <si>
    <t xml:space="preserve">230
PHYSICAL MAX</t>
  </si>
  <si>
    <t xml:space="preserve">3.0</t>
  </si>
  <si>
    <t xml:space="preserve">3.0 M/sett</t>
  </si>
  <si>
    <t xml:space="preserve">4.0</t>
  </si>
  <si>
    <t xml:space="preserve">4.0 M/sett</t>
  </si>
  <si>
    <t xml:space="preserve">5.0</t>
  </si>
  <si>
    <t xml:space="preserve">6.0</t>
  </si>
  <si>
    <t xml:space="preserve">6.3 ★ CURRENT</t>
  </si>
  <si>
    <t xml:space="preserve">7.0</t>
  </si>
  <si>
    <t xml:space="preserve">8.0</t>
  </si>
  <si>
    <t xml:space="preserve">10.0</t>
  </si>
  <si>
    <t xml:space="preserve">📅 DATA PROIETTATA DI RAGGIUNGIMENTO FLOOR (in formato 'MMM YYYY')</t>
  </si>
  <si>
    <t xml:space="preserve">Floor 350</t>
  </si>
  <si>
    <t xml:space="preserve">Floor 320</t>
  </si>
  <si>
    <t xml:space="preserve">Floor 300</t>
  </si>
  <si>
    <t xml:space="preserve">Floor 280</t>
  </si>
  <si>
    <t xml:space="preserve">Floor 250</t>
  </si>
  <si>
    <t xml:space="preserve">Floor 230</t>
  </si>
  <si>
    <t xml:space="preserve">Aug 2026</t>
  </si>
  <si>
    <t xml:space="preserve">Oct 2026</t>
  </si>
  <si>
    <t xml:space="preserve">Nov 2026</t>
  </si>
  <si>
    <t xml:space="preserve">Jan 2027</t>
  </si>
  <si>
    <t xml:space="preserve">Mar 2027</t>
  </si>
  <si>
    <t xml:space="preserve">May 2027</t>
  </si>
  <si>
    <t xml:space="preserve">Jul 2026</t>
  </si>
  <si>
    <t xml:space="preserve">Sep 2026</t>
  </si>
  <si>
    <t xml:space="preserve">Feb 2027</t>
  </si>
  <si>
    <t xml:space="preserve">LETTURA &amp; INTERPRETAZIONE</t>
  </si>
  <si>
    <t xml:space="preserve">• ★ CURRENT (6.3 M/sett) = ritmo attuale media mobile 4 settimane — base case del nostro modello</t>
  </si>
  <si>
    <t xml:space="preserve">• POLITICAL (350) = soglia oltre la quale l'amministrazione Trump probabilmente ferma il drawdown per ragioni di reputazione</t>
  </si>
  <si>
    <t xml:space="preserve">• SOFT (320) = soglia psicologica — sotto cui il mercato inizia a prezzare 'fine delle munizioni' USA</t>
  </si>
  <si>
    <t xml:space="preserve">• PRUDENT (300) = soglia DOE 'comfortable' — sotto cui aumenta pressure dei pubblici stakeholders</t>
  </si>
  <si>
    <t xml:space="preserve">• TREATY (280) = soglia formale legata all'IEA 90-day rule — il floor 'ufficiale' del nostro modello</t>
  </si>
  <si>
    <t xml:space="preserve">• CAVERN (250) = soglia engineering — sotto cui i salt domes iniziano stress strutturale</t>
  </si>
  <si>
    <t xml:space="preserve">• PHYSICAL MAX (230) = soglia tecnica assoluta — sotto cui il withdrawal rate massimo crolla strutturalmente</t>
  </si>
  <si>
    <t xml:space="preserve">Cella bordata in nero = base case attuale (6.3 M/sett × 280 floor) = ~17 settimane = ~14 settembre 2026</t>
  </si>
  <si>
    <t xml:space="preserve">Lettura strategica: anche con drawdown drasticamente accelerato (10 M/sett), USA ha ~10 settimane prima del floor treaty.</t>
  </si>
  <si>
    <t xml:space="preserve">Anche con drawdown rallentato (4 M/sett), il floor politico (350) è raggiunto entro 9 settimane.</t>
  </si>
  <si>
    <t xml:space="preserve">→ In OGNI scenario, agosto-settembre '26 resta la finestra di stress strategico per Tesi 2 di Blas.</t>
  </si>
  <si>
    <t xml:space="preserve">IRAN PRODUCTION — Non Sta 'Esplodendo' (vs Trump)</t>
  </si>
  <si>
    <t xml:space="preserve">TESI: L'industria petrolifera iraniana NON sta implodendo nei tempi previsti da Trump — focus seaborne vs onshore</t>
  </si>
  <si>
    <t xml:space="preserve">EXPORTS BREAKDOWN</t>
  </si>
  <si>
    <t xml:space="preserve">STORAGE</t>
  </si>
  <si>
    <t xml:space="preserve">DAMAGE</t>
  </si>
  <si>
    <t xml:space="preserve">TOTAL Exp.
(mbd)</t>
  </si>
  <si>
    <t xml:space="preserve">Land/Pipe
(mbd)</t>
  </si>
  <si>
    <t xml:space="preserve">Storage
(M bbl)</t>
  </si>
  <si>
    <t xml:space="preserve">Storage %</t>
  </si>
  <si>
    <t xml:space="preserve">Wells SI
(%)</t>
  </si>
  <si>
    <t xml:space="preserve">Perm Loss
(kbd)</t>
  </si>
  <si>
    <t xml:space="preserve">Floating St.
(M bbl)</t>
  </si>
  <si>
    <t xml:space="preserve">Seaborne %</t>
  </si>
  <si>
    <t xml:space="preserve">Trump 26/04</t>
  </si>
  <si>
    <t xml:space="preserve">📊 ANALISI BLAS — DECOMPOSIZIONE SEABORNE vs LAND (T+45)</t>
  </si>
  <si>
    <t xml:space="preserve">Seaborne export crash Feb→curr</t>
  </si>
  <si>
    <t xml:space="preserve">Land route absorption</t>
  </si>
  <si>
    <t xml:space="preserve">Floating storage build</t>
  </si>
  <si>
    <t xml:space="preserve">Seaborne export % attuale</t>
  </si>
  <si>
    <t xml:space="preserve">Permanent vs Total export loss</t>
  </si>
  <si>
    <t xml:space="preserve">Production resilience</t>
  </si>
  <si>
    <t xml:space="preserve">• Col D 'Seaborne' = export via tanker da Kharg Island + altre Hormuz facilities — esposto al blocco navale USA</t>
  </si>
  <si>
    <t xml:space="preserve">• Col E 'Land/Pipe' = export terrestri Iraq swap (~100kbd), Pakistan smuggling, + Goreh-Jask bypass — immune al blocco</t>
  </si>
  <si>
    <t xml:space="preserve">• Col J 'Floating Storage' = greggio caricato ma non consegnato (dark fleet floating) — revenue differita ma non persa</t>
  </si>
  <si>
    <t xml:space="preserve">• Pre-guerra (Feb '26): Seaborne 93% del totale; durante crisi (Apr '26): scende a 75% — land routes assorbono</t>
  </si>
  <si>
    <t xml:space="preserve">• La 'previsione Trump' verifica: Perm Loss &lt; 200 kbd = '✗ Falso' (no industry collapse)</t>
  </si>
  <si>
    <t xml:space="preserve">• IEA OMR May 2026: 'Gulf countries' output 14.4 mb/d below pre-war' — Iran specifico ~0.4 mbd</t>
  </si>
  <si>
    <t xml:space="preserve">• Blas 29/4/2026: 'Il blocco USA è pressione economica, non distruzione fisica' — confermato dai dati</t>
  </si>
  <si>
    <t xml:space="preserve">🛰  SATELLITE INTELLIGENCE — Kharg Island &amp; Tanker Buildup (verificato Sentinel/UANI/Bloomberg)</t>
  </si>
  <si>
    <t xml:space="preserve">Conteggio tanker presso isola di Kharg — evidenza diretta dell'effetto blocco USA sulle esportazioni iraniane</t>
  </si>
  <si>
    <t xml:space="preserve">Data
immagine</t>
  </si>
  <si>
    <t xml:space="preserve">13 Apr 2026</t>
  </si>
  <si>
    <t xml:space="preserve">18 Apr 2026</t>
  </si>
  <si>
    <t xml:space="preserve">06 Mag 2026</t>
  </si>
  <si>
    <t xml:space="preserve">16 Mag 2026</t>
  </si>
  <si>
    <t xml:space="preserve">🎯 METRICHE OPERATIVE CHIAVE — Conteggio fisico verificato satellite</t>
  </si>
  <si>
    <t xml:space="preserve">Tanker buildup</t>
  </si>
  <si>
    <t xml:space="preserve">+475%</t>
  </si>
  <si>
    <t xml:space="preserve">Da 4 (13/4) a 23 (16/5)</t>
  </si>
  <si>
    <t xml:space="preserve">Storage iraniano in saturazione progressiva — Iran costretto a slowdown produzione</t>
  </si>
  <si>
    <t xml:space="preserve">Export collapse</t>
  </si>
  <si>
    <t xml:space="preserve">−80%</t>
  </si>
  <si>
    <t xml:space="preserve">Vortexa 13-25 aprile</t>
  </si>
  <si>
    <t xml:space="preserve">Solo numero limitato di tanker carichi di petrolio iraniano sono usciti dal Golfo dell'Oman</t>
  </si>
  <si>
    <t xml:space="preserve">Vessel inspections</t>
  </si>
  <si>
    <t xml:space="preserve">Floating storage</t>
  </si>
  <si>
    <t xml:space="preserve">⚖ INSIGHT INTEGRATO — LA GARA TIME-CRITICAL TRA SPR USA E STORAGE IRAN</t>
  </si>
  <si>
    <t xml:space="preserve">Stiamo osservando una LOTTA TEMPORALE simmetrica tra:</t>
  </si>
  <si>
    <t xml:space="preserve">    🇺🇸 USA — Erosione SPR (offesa con scadenza):</t>
  </si>
  <si>
    <t xml:space="preserve">       • SPR 384.1 M bbl, −6.3 M/sett</t>
  </si>
  <si>
    <t xml:space="preserve">       • Floor treaty 280 → ~17 settimane (14 settembre 2026)</t>
  </si>
  <si>
    <t xml:space="preserve">       • Floor politico 320-340 → ~7-10 settimane (fine luglio 2026)</t>
  </si>
  <si>
    <t xml:space="preserve">    🇮🇷 IRAN — Saturazione storage (difesa con scadenza):</t>
  </si>
  <si>
    <t xml:space="preserve">       • Storage onshore ~72 M bbl / 80 M cap → 90% pieno</t>
  </si>
  <si>
    <t xml:space="preserve">       • Floating storage ~75 M bbl (23 tanker buildup verificato)</t>
  </si>
  <si>
    <t xml:space="preserve">       • Total combined ~147 M bbl vs export normalizzato ~2.0 mbd = ~73 giorni di copertura</t>
  </si>
  <si>
    <t xml:space="preserve">       • Production cuts già IN ATTO (UANI confirmed via satellite, May 16-18)</t>
  </si>
  <si>
    <t xml:space="preserve">🎯 IL MATCH-UP STRATEGICO:</t>
  </si>
  <si>
    <t xml:space="preserve">    • Iran HA GIÀ RAGGIUNTO il limite tecnico (force-cut produzione perché storage pieno)</t>
  </si>
  <si>
    <t xml:space="preserve">    • USA NON ha ancora raggiunto il limite (5 mesi al floor matematico, 2 mesi al floor politico)</t>
  </si>
  <si>
    <t xml:space="preserve">    • ASYMMETRIA: Iran è già 'rotto operativamente', USA ha riserva strategica</t>
  </si>
  <si>
    <t xml:space="preserve">⚠ IMPLICAZIONE TEMPORALE CHIAVE:</t>
  </si>
  <si>
    <t xml:space="preserve">    • Iran NON può sostenere shut-in produzione oltre 3-6 mesi senza damage permanente</t>
  </si>
  <si>
    <t xml:space="preserve">    • USA può sostenere drawdown SPR fino a ~settembre</t>
  </si>
  <si>
    <t xml:space="preserve">    → FINESTRA DI NEGOZIAZIONE: giugno-luglio 2026 — momento in cui entrambe le parti</t>
  </si>
  <si>
    <t xml:space="preserve">       hanno costi crescenti ma non ancora insostenibili. Sweet spot per cease-fire.</t>
  </si>
  <si>
    <t xml:space="preserve">🚨 RISCHIO ESCALATION SE NIENTE CAMBIA ENTRO LUGLIO:</t>
  </si>
  <si>
    <t xml:space="preserve">    • Iran inizia damage permanente ai reservoir (water coning)</t>
  </si>
  <si>
    <t xml:space="preserve">    • USA si avvicina al floor politico SPR (320)</t>
  </si>
  <si>
    <t xml:space="preserve">    • Brent rompe $130-150 in pochi giorni</t>
  </si>
  <si>
    <t xml:space="preserve">🛰 FONTI OPERATIVE PER MONITORAGGIO SATELLITARE GRATUITO</t>
  </si>
  <si>
    <t xml:space="preserve">Copernicus Open Access Hub</t>
  </si>
  <si>
    <t xml:space="preserve">https://scihub.copernicus.eu/</t>
  </si>
  <si>
    <t xml:space="preserve">Tutti i dati Sentinel-1/2/3 RAW, accesso gratuito previa registrazione. Lag ~3-6 ore dall'acquisizione.</t>
  </si>
  <si>
    <t xml:space="preserve">Sentinel Hub EO Browser</t>
  </si>
  <si>
    <t xml:space="preserve">https://apps.sentinel-hub.com/eo-browser/</t>
  </si>
  <si>
    <t xml:space="preserve">Visualizzatore web — basta selezionare Kharg Island (29.245°N, 50.31°E) e data. Funziona anche senza account.</t>
  </si>
  <si>
    <t xml:space="preserve">MarineTraffic</t>
  </si>
  <si>
    <t xml:space="preserve">https://www.marinetraffic.com/</t>
  </si>
  <si>
    <t xml:space="preserve">AIS tracking real-time (ma molte navi iraniane spengono AIS). Gratuito limitato + tier paid.</t>
  </si>
  <si>
    <t xml:space="preserve">UANI Tanker Tracker</t>
  </si>
  <si>
    <t xml:space="preserve">https://www.unitedagainstnucleariran.com/iran-tanker-tracking</t>
  </si>
  <si>
    <t xml:space="preserve">Non-profit USA che pubblica regolarmente report su tanker iraniani sospetti. Free.</t>
  </si>
  <si>
    <t xml:space="preserve">MarineTraffic Density Maps</t>
  </si>
  <si>
    <t xml:space="preserve">https://www.marinetraffic.com/en/ais/home/centerx:50.3/centery:29.2/zoom:11</t>
  </si>
  <si>
    <t xml:space="preserve">Mappa traffico marittimo zona Kharg. Aggiornamenti regolari (ma AIS limit).</t>
  </si>
  <si>
    <t xml:space="preserve">Bloomberg Energy News</t>
  </si>
  <si>
    <t xml:space="preserve">https://www.bloomberg.com/energy</t>
  </si>
  <si>
    <t xml:space="preserve">Settimanalmente pubblica analisi satellitari pre-processate (gratuite per articoli base).</t>
  </si>
  <si>
    <t xml:space="preserve">Misbar Geopolitics</t>
  </si>
  <si>
    <t xml:space="preserve">https://www.misbar.com/en</t>
  </si>
  <si>
    <t xml:space="preserve">Fact-checking organization che pubblica analisi Sentinel su tanker Kharg ogni 2-3 settimane.</t>
  </si>
  <si>
    <t xml:space="preserve">Tankertrackers.com (X account)</t>
  </si>
  <si>
    <t xml:space="preserve">https://twitter.com/tankertrackers</t>
  </si>
  <si>
    <t xml:space="preserve">Indipendent analysts che postano spesso analisi satellitari di tanker iraniani gratis su Twitter.</t>
  </si>
  <si>
    <t xml:space="preserve">DATI UFFICIALI — SHIP Act Report (EIA) + OPEC MOMR Giugno 2026</t>
  </si>
  <si>
    <t xml:space="preserve">Integrazione di due fonti primarie ufficiali: serie storica export Iran (Vortexa via EIA) + bilanci OECD stocks/supply (OPEC)</t>
  </si>
  <si>
    <t xml:space="preserve">▶ Grafico export Iran vs Cina 2018-2025 →</t>
  </si>
  <si>
    <t xml:space="preserve">📊 SHIP ACT (EIA, giugno 2026) — Export petrolio Iran 2018-2025, fonte Vortexa</t>
  </si>
  <si>
    <t xml:space="preserve">Metrica (kbd / $bn)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</si>
  <si>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</si>
  <si>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</si>
  <si>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</si>
  <si>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</si>
  <si>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</si>
  <si>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</si>
  <si>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</si>
  <si>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</si>
  <si>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Export totale (Vortexa)</t>
  </si>
  <si>
    <t xml:space="preserve">Recupero post-2020 a max 8 anni</t>
  </si>
  <si>
    <t xml:space="preserve">Export verso Cina</t>
  </si>
  <si>
    <t xml:space="preserve">99.4% del totale nel 2025!</t>
  </si>
  <si>
    <t xml:space="preserve">Export NON-Cina</t>
  </si>
  <si>
    <t xml:space="preserve">Crollato: Cina assorbe tutto</t>
  </si>
  <si>
    <t xml:space="preserve">Revenue ($bn nominali)</t>
  </si>
  <si>
    <t xml:space="preserve">→</t>
  </si>
  <si>
    <t xml:space="preserve">Stabile ~$48-49bn nonostante sconti</t>
  </si>
  <si>
    <t xml:space="preserve">% Export verso Cina</t>
  </si>
  <si>
    <t xml:space="preserve">Iran = quasi 100% dipendente dalla Cina</t>
  </si>
  <si>
    <t xml:space="preserve">🎯 INSIGHT SHIP ACT — La dipendenza totale Iran→Cina</t>
  </si>
  <si>
    <t xml:space="preserve">Il dato SHIP Act 2026 rivela la trasformazione strutturale dell'export iraniano negli ultimi 8 anni:</t>
  </si>
  <si>
    <t xml:space="preserve">  • 2018 (pre-sanzioni piene): export 1.976 kbd, di cui solo 31% verso Cina — mercato diversificato</t>
  </si>
  <si>
    <t xml:space="preserve">  • 2025 (oggi): export 1.576 kbd, di cui 99.4% verso Cina (1.567 kbd) — mono-cliente totale</t>
  </si>
  <si>
    <t xml:space="preserve">  • Export NON-Cina CROLLATO da 1.367 kbd (2018) a 9 kbd (2025): -99.3%</t>
  </si>
  <si>
    <t xml:space="preserve">→ IMPLICAZIONE CRITICA per Tesi 4 (Iran NOT exploding):</t>
  </si>
  <si>
    <t xml:space="preserve">  La resilienza iraniana dipende interamente dalla Cina. Se Pechino riduce import (come sta facendo,</t>
  </si>
  <si>
    <t xml:space="preserve">  vedi sheet China Demand), Iran NON ha mercati alternativi. La 'mano invisibile' cinese di Blas è</t>
  </si>
  <si>
    <t xml:space="preserve">  quindi anche una LEVA su Teheran: la demand destruction cinese colpisce Iran più di chiunque altro.</t>
  </si>
  <si>
    <t xml:space="preserve">  • Revenue 2025 ~$48bn nonostante volumi alti = conferma sconti $8-10/bbl su Iranian Light (gen 2026)</t>
  </si>
  <si>
    <t xml:space="preserve">  • Flotta ombra: SHIP Act lista ~280 navi VLCC+/Suezmax/Aframax coinvolte (Appendici B-C)</t>
  </si>
  <si>
    <t xml:space="preserve">▶ Grafico divergenza oil-on-water vs onland →</t>
  </si>
  <si>
    <t xml:space="preserve">🛢 OPEC MOMR (giugno 2026) — OECD stocks &amp; oil-on-water (mb)</t>
  </si>
  <si>
    <t xml:space="preserve">Categoria (mb)</t>
  </si>
  <si>
    <t xml:space="preserve">3Q25</t>
  </si>
  <si>
    <t xml:space="preserve">4Q25</t>
  </si>
  <si>
    <t xml:space="preserve">1Q26</t>
  </si>
  <si>
    <t xml:space="preserve">Δ 4Q25→1Q26</t>
  </si>
  <si>
    <t xml:space="preserve">OECD onland commercial</t>
  </si>
  <si>
    <t xml:space="preserve">⬇ scende</t>
  </si>
  <si>
    <t xml:space="preserve">OECD SPR</t>
  </si>
  <si>
    <t xml:space="preserve">→ stabile</t>
  </si>
  <si>
    <t xml:space="preserve">OECD total</t>
  </si>
  <si>
    <t xml:space="preserve">Oil-on-water</t>
  </si>
  <si>
    <t xml:space="preserve">⬇⬇ CROLLO</t>
  </si>
  <si>
    <t xml:space="preserve">⚖ RICONCILIAZIONE FINALE — Oil-on-water è la chiave di tutto</t>
  </si>
  <si>
    <t xml:space="preserve">Il dato OPEC oil-on-water conferma e quantifica esattamente la nostra tesi della settimana scorsa:</t>
  </si>
  <si>
    <t xml:space="preserve">  • Oil-on-water: 4Q25 = 1.545,7 mb → 1Q26 = 1.297,5 mb = CROLLO di -248 mb in un trimestre</t>
  </si>
  <si>
    <t xml:space="preserve">  • OECD onland commercial: -30,6 mb (da 2.826,6 a 2.796,0) — molto più contenuto</t>
  </si>
  <si>
    <t xml:space="preserve">→ COSA SIGNIFICA: il petrolio si è spostato DALL'ACQUA alla TERRA + è stato consumato.</t>
  </si>
  <si>
    <t xml:space="preserve">  Durante la crisi Hormuz, le navi hanno scaricato (oil-on-water -248mb) ma l'onland NON è salito</t>
  </si>
  <si>
    <t xml:space="preserve">  proporzionalmente (-30mb) → il delta (~218 mb) è stato CONSUMATO/drenato dal mercato.</t>
  </si>
  <si>
    <t xml:space="preserve">  Questo CONFERMA il drawdown fisico reale anche con scorte aggregate apparentemente alte:</t>
  </si>
  <si>
    <t xml:space="preserve">  le scorte 'utilizzabili' calano, mentre l'oil-on-water (Iran dark fleet) era il buffer che si è svuotato.</t>
  </si>
  <si>
    <t xml:space="preserve">  • Collega SHIP Act + OPEC: la dark fleet iraniana (~280 navi) trasportava parte di quell'oil-on-water.</t>
  </si>
  <si>
    <t xml:space="preserve">  • Con Hormuz semi-bloccato, quelle navi hanno scaricato in Cina (99% destinazione) → -248mb on water.</t>
  </si>
  <si>
    <t xml:space="preserve">🎯 TESI CONSOLIDATA: scorte aggregate alte (Salhajji) + oil-on-water in crollo (OPEC) + dipendenza</t>
  </si>
  <si>
    <t xml:space="preserve">   Iran-Cina al 99% (SHIP Act) = il mercato fisico è più teso di quanto i numeri aggregati suggeriscano,</t>
  </si>
  <si>
    <t xml:space="preserve">   ma il rischio è concentrato e gestibile finché la Cina assorbe. Brent $86 riflette la de-escalation,</t>
  </si>
  <si>
    <t xml:space="preserve">   non un crollo strutturale della domanda.</t>
  </si>
  <si>
    <t xml:space="preserve">FONTI</t>
  </si>
  <si>
    <t xml:space="preserve">• EIA, Report on Iranian Petroleum and Petroleum Products Exports (SHIP Act), giugno 2026 — dati Vortexa accessed March 2026</t>
  </si>
  <si>
    <t xml:space="preserve">• OPEC, Monthly Oil Market Report, giugno 2026, Appendix Table 11-1 (supply/demand) + Table 11-3 (OECD stocks)</t>
  </si>
  <si>
    <t xml:space="preserve">• Fonti OPEC stocks: Argus, EIA, IEA, JODI, METI, OilX e OPEC</t>
  </si>
  <si>
    <t xml:space="preserve">CHOKEPOINTS MARITTIMI — Hormuz · Bab el-Mandeb · Suez · Malacca (22 luglio 2026)</t>
  </si>
  <si>
    <t xml:space="preserve">Il conflitto si è esteso da UNO a TRE punti di strozzatura: il rischio non è più concentrato ma sistemico</t>
  </si>
  <si>
    <t xml:space="preserve">Chokepoint</t>
  </si>
  <si>
    <t xml:space="preserve">Flusso normale
(mbd)</t>
  </si>
  <si>
    <t xml:space="preserve">Flusso attuale
(mbd)</t>
  </si>
  <si>
    <t xml:space="preserve">% vs normale</t>
  </si>
  <si>
    <t xml:space="preserve">Attore</t>
  </si>
  <si>
    <t xml:space="preserve">Deviazione
alternativa</t>
  </si>
  <si>
    <t xml:space="preserve">Extra giorni</t>
  </si>
  <si>
    <t xml:space="preserve">Impatto prezzo</t>
  </si>
  <si>
    <t xml:space="preserve">Watch</t>
  </si>
  <si>
    <t xml:space="preserve">Hormuz</t>
  </si>
  <si>
    <t xml:space="preserve">CROLLO transiti</t>
  </si>
  <si>
    <t xml:space="preserve">Iran/IRGC</t>
  </si>
  <si>
    <t xml:space="preserve">Nessuna (pipeline limitate)</t>
  </si>
  <si>
    <t xml:space="preserve">ALTISSIMO</t>
  </si>
  <si>
    <t xml:space="preserve">⛔</t>
  </si>
  <si>
    <t xml:space="preserve">CROLLO: transiti commerciali a una cifra fra il 4 e il 9 settembre (da 4 a 7 al giorno), media mobile 10 giorni in calo. Uscite LNG quasi azzerate. Iran annuncia una 'exclusion zone' fuori dallo stretto. Record del 31/8 (17 mbd) già rientrato</t>
  </si>
  <si>
    <t xml:space="preserve">Bab el-Mandeb</t>
  </si>
  <si>
    <t xml:space="preserve">SOTTO ATTACCO</t>
  </si>
  <si>
    <t xml:space="preserve">Houthi/Yemen</t>
  </si>
  <si>
    <t xml:space="preserve">Capo di Buona Speranza</t>
  </si>
  <si>
    <t xml:space="preserve">+21-30</t>
  </si>
  <si>
    <t xml:space="preserve">ALTO</t>
  </si>
  <si>
    <t xml:space="preserve">Gli Houthi sono avanzati fino all'isola di Perim, che controlla l'imbocco dello stretto. L'Arabia Saudita ha CHIUSO la pipeline East-West dopo ripetuti attacchi: salta la valvola su Yanbu. Produzione saudita −1,9 mbd ad agosto</t>
  </si>
  <si>
    <t xml:space="preserve">Suez / SUMED</t>
  </si>
  <si>
    <t xml:space="preserve">Congestione</t>
  </si>
  <si>
    <t xml:space="preserve">(indiretto)</t>
  </si>
  <si>
    <t xml:space="preserve">MEDIO</t>
  </si>
  <si>
    <t xml:space="preserve">Alternativa a BAM per cargo da Yanbu: Yanbu→Corea passa da 24 a ~54 giorni via Suez</t>
  </si>
  <si>
    <t xml:space="preserve">Malacca</t>
  </si>
  <si>
    <t xml:space="preserve">Operativo</t>
  </si>
  <si>
    <t xml:space="preserve">Lombok/Sunda</t>
  </si>
  <si>
    <t xml:space="preserve">+3-5</t>
  </si>
  <si>
    <t xml:space="preserve">BASSO</t>
  </si>
  <si>
    <t xml:space="preserve">✓</t>
  </si>
  <si>
    <t xml:space="preserve">Non direttamente colpito, ma è il collo di bottiglia a valle: tutto ciò che sopravvive a Hormuz/BAM vi transita</t>
  </si>
  <si>
    <t xml:space="preserve">TOTALE FLUSSO A RISCHIO</t>
  </si>
  <si>
    <t xml:space="preserve">Entrambe le valvole compromesse insieme: Hormuz a transiti da una cifra e Yanbu fermo per chiusura precauzionale della pipeline East-West. Noli delle petroliere ai massimi storici</t>
  </si>
  <si>
    <t xml:space="preserve">🎯 L'ESCALATION GEOGRAFICA — Perché questo cambia il framework</t>
  </si>
  <si>
    <t xml:space="preserve">Fino a giugno il modello aveva UN solo chokepoint critico (Hormuz). Da metà luglio ne ha TRE interconnessi:</t>
  </si>
  <si>
    <t xml:space="preserve">  1. HORMUZ — chiuso di fatto da febbraio; riaperto col MOU (18/6), richiuso con l'escalation di luglio.</t>
  </si>
  <si>
    <t xml:space="preserve">     11° giorno consecutivo di attacchi USA contro l'Iran (22/7) per ridurre la capacità di minaccia al transito.</t>
  </si>
  <si>
    <t xml:space="preserve">  2. BAB EL-MANDEB — gli Houthi hanno dichiarato l'embargo navale sull'Arabia Saudita (20/7).</t>
  </si>
  <si>
    <t xml:space="preserve">     Loadings -36% in due settimane (Kpler). Nessuna petroliera avvistata in transito dopo l'email agli armatori.</t>
  </si>
  <si>
    <t xml:space="preserve">     CRITICO: Yanbu era la valvola di sfogo che permetteva a Riad di bypassare Hormuz via pipeline.</t>
  </si>
  <si>
    <t xml:space="preserve">     Export da Yanbu erano saliti a 3.5 mbd in giugno (vs 240 kbd anno prima) — ora a rischio.</t>
  </si>
  <si>
    <t xml:space="preserve">  3. SUEZ — unica rotta che evita sia Hormuz sia BAM, ma con costo temporale proibitivo:</t>
  </si>
  <si>
    <t xml:space="preserve">     Yanbu→Corea del Sud passa da ~24 a ~54 giorni. Il Capo di Buona Speranza aggiunge 21-30 giorni.</t>
  </si>
  <si>
    <t xml:space="preserve">  4. MALACCA — non colpito direttamente, ma è il collo di bottiglia a valle per l'Asia.</t>
  </si>
  <si>
    <t xml:space="preserve">     Va monitorato come indicatore di 'quanto arriva davvero' dopo i due filtri a monte.</t>
  </si>
  <si>
    <t xml:space="preserve">→ IMPLICAZIONE: il rischio è passato da CONCENTRATO (un punto) a SISTEMICO (rete).</t>
  </si>
  <si>
    <t xml:space="preserve">  Non esiste più una rotta alternativa priva di rischio: ogni deviazione toglie navi dal mercato per settimane,</t>
  </si>
  <si>
    <t xml:space="preserve">  riducendo la capacità di trasporto effettiva globale anche a parità di barili prodotti.</t>
  </si>
  <si>
    <t xml:space="preserve">  Questo è un moltiplicatore di prezzo indipendente dai fondamentali di produzione.</t>
  </si>
  <si>
    <t xml:space="preserve">Fonti: EIA (flussi storici) · Kpler (loadings, deviazioni) · JMIC/EU Aspides (advisory) · Clarksons · CFR · Al Jazeera/CNBC/Reuters (22 luglio 2026)</t>
  </si>
  <si>
    <t xml:space="preserve">EUROPE ENERGY — La Calma Inaspettata</t>
  </si>
  <si>
    <t xml:space="preserve">TESI: Nonostante lo shock petrolifero, i mercati elettrici europei sono calmi — divergenza notevole vs crisi 2022</t>
  </si>
  <si>
    <t xml:space="preserve">TTF Gas
(€/MWh)</t>
  </si>
  <si>
    <t xml:space="preserve">Power Baseload
(€/MWh)</t>
  </si>
  <si>
    <t xml:space="preserve">Solar Gen.
(TWh)</t>
  </si>
  <si>
    <t xml:space="preserve">Diesel Crack
($/bbl)</t>
  </si>
  <si>
    <t xml:space="preserve">Power Bills
Proxy (€/MWh)</t>
  </si>
  <si>
    <t xml:space="preserve">Calm Index</t>
  </si>
  <si>
    <t xml:space="preserve">Picco 2022</t>
  </si>
  <si>
    <t xml:space="preserve">NOTE &amp; FONTI</t>
  </si>
  <si>
    <t xml:space="preserve">• Col 'TTF Gas
(€/MWh)' (input): Dutch TTF natural gas front-month — proxy energia europea</t>
  </si>
  <si>
    <t xml:space="preserve">• Col 'Power Baseload
(€/MWh)' (input): DE/FR/IT baseload electricity average</t>
  </si>
  <si>
    <t xml:space="preserve">• Col 'Storage %' (input): Gas storage levels EU-27 — GIE/AGSI</t>
  </si>
  <si>
    <t xml:space="preserve">• Col 'Solar Gen.
(TWh)' (input): Generazione solare UE mensile</t>
  </si>
  <si>
    <t xml:space="preserve">• Col 'Diesel Crack
($/bbl)' (input): Diesel-Brent crack spread — Europa è net importer</t>
  </si>
  <si>
    <t xml:space="preserve">• Col 'Power Bills
Proxy (€/MWh)' (formula): Proxy bolletta = TTF×0.6 + Power baseload×0.4 (mix sintetico)</t>
  </si>
  <si>
    <t xml:space="preserve">• Col 'Calm Index' (formula): Compositore: bollette vs picco 2022 (€350/MWh)</t>
  </si>
  <si>
    <t xml:space="preserve">⚠ CORREZIONE 6/9 — TTF e stoccaggi rettificati su dati verificati. TTF €72/MWh il 4/9: massimo da oltre tre anni, +7% settimanale, quarta settimana consecutiva di rialzo (le stime precedenti, €44-46, erano errate).</t>
  </si>
  <si>
    <t xml:space="preserve">Stoccaggi UE da GIE AGSI+: 53,7% (20/7) · 61,8% (20/8) · 63% (27/8) · 65,4% (1/9). Sono 16,6 punti sotto la media quinquennale e il livello più basso per la data dal 2011. Il target UE è stato allentato da 90% a 80% al 1° novembre.</t>
  </si>
  <si>
    <t xml:space="preserve">Causa: circa un quinto del commercio LNG mondiale passa da Hormuz, quasi tutto qatarino. Import mediorientali ai minimi dal 2019; ritorno non atteso prima del Q4 per i tempi di sminamento.</t>
  </si>
  <si>
    <t xml:space="preserve">Il prezzo elettrico in colonna C è una DERIVATA dal gas (costo marginale CCGT più CO2), non un dato di mercato verificato: va letto come ordine di grandezza.</t>
  </si>
  <si>
    <t xml:space="preserve">Soglia di stato ricalibrata: crisi se il proxy supera 100 OPPURE se lo stoccaggio scende sotto il 70%. Con scorte al minimo storico un prezzo 'medio' non significa calma.</t>
  </si>
  <si>
    <t xml:space="preserve">CRACK SPREAD &amp; PREZZI ALLA POMPA ITALIA — 11 settembre 2026</t>
  </si>
  <si>
    <t xml:space="preserve">Lo shock si è spostato dal greggio ai prodotti: il Brent scende, i carburanti no. Scomposizione del prezzo finale</t>
  </si>
  <si>
    <t xml:space="preserve">🔥 CRACK SPREAD DIESEL — I tre hub di raffinazione</t>
  </si>
  <si>
    <t xml:space="preserve">Hub / benchmark</t>
  </si>
  <si>
    <t xml:space="preserve">Norma storica</t>
  </si>
  <si>
    <t xml:space="preserve">Attuale (fine ago)</t>
  </si>
  <si>
    <t xml:space="preserve">Picco agosto</t>
  </si>
  <si>
    <t xml:space="preserve">vs norma</t>
  </si>
  <si>
    <t xml:space="preserve">US Gulf Coast ULSD vs WTI</t>
  </si>
  <si>
    <t xml:space="preserve">Diesel USA oltre $6 al gallone: primo record assoluto</t>
  </si>
  <si>
    <t xml:space="preserve">NW Europe ICE gasoil vs Brent</t>
  </si>
  <si>
    <t xml:space="preserve">È il riferimento per il gasolio italiano</t>
  </si>
  <si>
    <t xml:space="preserve">Singapore gasoil vs Dubai</t>
  </si>
  <si>
    <t xml:space="preserve">Anche l'Asia è tesa: nessun arbitraggio di sollievo</t>
  </si>
  <si>
    <t xml:space="preserve">⛽ SCOMPOSIZIONE DEL PREZZO ALLA POMPA (self, rete stradale, €/litro)</t>
  </si>
  <si>
    <t xml:space="preserve">Componente</t>
  </si>
  <si>
    <t xml:space="preserve">Benzina</t>
  </si>
  <si>
    <t xml:space="preserve">Gasolio</t>
  </si>
  <si>
    <t xml:space="preserve">Gasolio senza sconto</t>
  </si>
  <si>
    <t xml:space="preserve">Δ Gasolio-Benzina</t>
  </si>
  <si>
    <t xml:space="preserve">Commento</t>
  </si>
  <si>
    <t xml:space="preserve">Costo greggio (Brent)</t>
  </si>
  <si>
    <t xml:space="preserve">Brent $104,6/bbl: identico per entrambi</t>
  </si>
  <si>
    <t xml:space="preserve">Crack + logistica + margine</t>
  </si>
  <si>
    <t xml:space="preserve">Crack e margine: la differenza vale 23 centesimi</t>
  </si>
  <si>
    <t xml:space="preserve">Accisa</t>
  </si>
  <si>
    <t xml:space="preserve">Accisa allineata a 0,6729 €/l dal 1/1/2026; gasolio ridotto a 0,5329</t>
  </si>
  <si>
    <t xml:space="preserve">IVA 22%</t>
  </si>
  <si>
    <t xml:space="preserve">IVA 22%, applicata anche sull'accisa</t>
  </si>
  <si>
    <t xml:space="preserve">PREZZO FINALE</t>
  </si>
  <si>
    <t xml:space="preserve">Mimit 11/9: benzina 2,086 · gasolio 2,193 (self, rete stradale). Benzina al massimo da giugno 2022</t>
  </si>
  <si>
    <t xml:space="preserve">di cui imposte (accisa+IVA)</t>
  </si>
  <si>
    <t xml:space="preserve">CORREZIONE: l'accisa benzina non è 0,821 ma 0,6729, pari a quella del gasolio dopo il riallineamento del 1/1/2026</t>
  </si>
  <si>
    <t xml:space="preserve">🔍 PERCHÉ I PRODOTTI SCARSEGGIANO — Le cinque fratture simultanee</t>
  </si>
  <si>
    <t xml:space="preserve">1. HORMUZ — le raffinerie mediorientali esportavano distillati verso Europa e Asia. Con lo stretto a un quarto della portata, quel flusso si è fermato. Attacco Houthi alla raffineria saudita di Jazan.</t>
  </si>
  <si>
    <t xml:space="preserve">2. RUSSIA — i droni ucraini hanno colpito ripetutamente le raffinerie russe; Mosca ha risposto vietando l'export di diesel. Fuori dal mercato un volume rilevante del pool globale.</t>
  </si>
  <si>
    <t xml:space="preserve">3. CINA — Pechino non ha riattivato l'export di prodotti raffinati, per timore di carenze interne. Quello che raffina resta in casa: nessun sollievo dall'Asia.</t>
  </si>
  <si>
    <t xml:space="preserve">4. STATI UNITI — restano l'unico hub pienamente operativo, e l'Europa ne assorbe volumi record. Ma questo prosciuga le scorte USA: distillati a 107,1 mb, minimo per il periodo dal 1996.</t>
  </si>
  <si>
    <t xml:space="preserve">5. SPR — i rilasci strategici calmierano il GREGGIO, non i prodotti. Si svuota la riserva (sotto 300 mb) senza risolvere il collo di bottiglia, che è a valle nella raffinazione.</t>
  </si>
  <si>
    <t xml:space="preserve">💡 L'INSIGHT — Lo shock si è spostato a valle</t>
  </si>
  <si>
    <t xml:space="preserve">Il Brent è sceso da $105 (23 luglio) a ~$87, eppure benzina e gasolio in Italia sono ai massimi dal 2022. Non è una contraddizione:</t>
  </si>
  <si>
    <t xml:space="preserve">  • Il greggio è caro ma DISPONIBILE — i rilasci SPR e la domanda cinese ridotta lo tengono sotto controllo</t>
  </si>
  <si>
    <t xml:space="preserve">  • I prodotti raffinati sono SCARSI — tre dei quattro hub di raffinazione mondiali sono compromessi contemporaneamente</t>
  </si>
  <si>
    <t xml:space="preserve">  • Il crack gasoil europeo a $78 (picco $95) contro una norma di $25-30 vale da solo circa 0,35 €/litro in più alla pompa</t>
  </si>
  <si>
    <t xml:space="preserve">→ Il collo di bottiglia non è più l'estrazione, è la RAFFINAZIONE. Per questo i rilasci strategici di greggio non funzionano:</t>
  </si>
  <si>
    <t xml:space="preserve">  Lo sconto di 0,171 €/l sul gasolio (accisa da 672,90 a 532,90 €/1000 l) è stato prorogato ancora: l'11 settembre è il primo giorno del nuovo decreto.</t>
  </si>
  <si>
    <t xml:space="preserve">  Senza lo sconto il gasolio sarebbe già a ~2,364 €/l, oltre il record storico assoluto del 17 marzo 2022 (2,229). Il governo valuta il passaggio a bonus selettivi.</t>
  </si>
  <si>
    <t xml:space="preserve">→ In Italia l'effetto è amplificato dalla struttura fiscale: accisa fissa + IVA che si applica anche sull'accisa.</t>
  </si>
  <si>
    <t xml:space="preserve">  Lo sconto di 0,171 €/l sul gasolio (prorogato al 5 settembre) vale 2,5 miliardi da maggio e copre appena un quinto del rincaro.</t>
  </si>
  <si>
    <t xml:space="preserve">Fonti: Mimit (prezzi 27/8) · ICE/OPIS/Sparta (crack) · EIA (distillati USA) · Goldman, Citi, BofA, Jefferies (note clienti) · Ansa/Quattroruote (accise). Scomposizione: elaborazione propria su accisa gasolio 617,4 €/1000l ridotta di 0,140 e benzina 728,4 €/1000l, IVA 22%, cambio ~1,17.</t>
  </si>
  <si>
    <t xml:space="preserve">GLOBAL CRUDE INVENTORIES — Replicazione EOA/Salhajji (27 maggio 2026)</t>
  </si>
  <si>
    <t xml:space="preserve">Inventari commerciali globali 2024 vs 2025 vs 2026 — il dato che ricalibra lo scenario shock</t>
  </si>
  <si>
    <t xml:space="preserve">📊 SCORTE ATTUALI (W22)</t>
  </si>
  <si>
    <t xml:space="preserve">VS 2025</t>
  </si>
  <si>
    <t xml:space="preserve">VS 2024</t>
  </si>
  <si>
    <t xml:space="preserve">SCENARIO SHOCK?</t>
  </si>
  <si>
    <t xml:space="preserve">2.43 Bn bbl</t>
  </si>
  <si>
    <t xml:space="preserve">+0.08 (+3.4%)</t>
  </si>
  <si>
    <t xml:space="preserve">+0.12 (+5.2%)</t>
  </si>
  <si>
    <t xml:space="preserve">⚠ CONFUTATO</t>
  </si>
  <si>
    <t xml:space="preserve">2026</t>
  </si>
  <si>
    <t xml:space="preserve">2026 vs 2025</t>
  </si>
  <si>
    <t xml:space="preserve">2026 vs 2024</t>
  </si>
  <si>
    <t xml:space="preserve">Δ Verso 2026</t>
  </si>
  <si>
    <t xml:space="preserve">W1</t>
  </si>
  <si>
    <t xml:space="preserve">Inizio anno: 2026 entra ALTO (build Q4-25)</t>
  </si>
  <si>
    <t xml:space="preserve">W3</t>
  </si>
  <si>
    <t xml:space="preserve">W5</t>
  </si>
  <si>
    <t xml:space="preserve">Build continua nonostante incertezza Hormuz</t>
  </si>
  <si>
    <t xml:space="preserve">W7</t>
  </si>
  <si>
    <t xml:space="preserve">W9</t>
  </si>
  <si>
    <t xml:space="preserve">W11</t>
  </si>
  <si>
    <t xml:space="preserve">W13</t>
  </si>
  <si>
    <t xml:space="preserve">W15</t>
  </si>
  <si>
    <t xml:space="preserve">W17</t>
  </si>
  <si>
    <t xml:space="preserve">Inizio crisi Hormuz (~W9)</t>
  </si>
  <si>
    <t xml:space="preserve">W19</t>
  </si>
  <si>
    <t xml:space="preserve">W21</t>
  </si>
  <si>
    <t xml:space="preserve">Peak inventory 2026 — pre-drawdown</t>
  </si>
  <si>
    <t xml:space="preserve">W23</t>
  </si>
  <si>
    <t xml:space="preserve">W25</t>
  </si>
  <si>
    <t xml:space="preserve">W27</t>
  </si>
  <si>
    <t xml:space="preserve">W29</t>
  </si>
  <si>
    <t xml:space="preserve">Drawdown inizia — IEA OMR conferma</t>
  </si>
  <si>
    <t xml:space="preserve">W31</t>
  </si>
  <si>
    <t xml:space="preserve">W33</t>
  </si>
  <si>
    <t xml:space="preserve">Drawdown -129 mb (marzo)</t>
  </si>
  <si>
    <t xml:space="preserve">W35</t>
  </si>
  <si>
    <t xml:space="preserve">W37</t>
  </si>
  <si>
    <t xml:space="preserve">Drawdown -117 mb (aprile) + floating +53</t>
  </si>
  <si>
    <t xml:space="preserve">W39</t>
  </si>
  <si>
    <t xml:space="preserve">W41</t>
  </si>
  <si>
    <t xml:space="preserve">Stabilizzazione attorno a 2.43</t>
  </si>
  <si>
    <t xml:space="preserve">W43</t>
  </si>
  <si>
    <t xml:space="preserve">W45</t>
  </si>
  <si>
    <t xml:space="preserve">Settimana attuale W22-W23</t>
  </si>
  <si>
    <t xml:space="preserve">W47</t>
  </si>
  <si>
    <t xml:space="preserve">W49</t>
  </si>
  <si>
    <t xml:space="preserve">W51</t>
  </si>
  <si>
    <t xml:space="preserve">🔍 ANALISI INTEGRATA — Perché il dato è importante e cosa ricalibra</t>
  </si>
  <si>
    <t xml:space="preserve">1.  PERCHÉ LE SCORTE RESTANO ALTE NONOSTANTE LA GUERRA</t>
  </si>
  <si>
    <t xml:space="preserve">• ENTRATA ANNO ALTA: 2026 ha iniziato con scorte già ai massimi del periodo (build Q4-25 +2.3 mbd per EIA STEO Set-25)</t>
  </si>
  <si>
    <t xml:space="preserve">• ATLANTIC BASIN SURGE: USA + Brazil + Canada + Kazakhstan + Venezuela hanno aumentato export di +3.5 mbd (IEA OMR May)</t>
  </si>
  <si>
    <t xml:space="preserve">• CHINA DEMAND DESTRUCTION: -3.6 mbd seaborne imports = -3.6 mbd di consumo NON realizzato</t>
  </si>
  <si>
    <t xml:space="preserve">• FLOATING STORAGE BOOM: +53 mbbls in aprile (IEA) — petrolio fisico esiste, è solo parcheggiato in mare</t>
  </si>
  <si>
    <t xml:space="preserve">• IEA COORDINATED RELEASE: 400 mbbls SPR globali in rilascio (USA 172 mbbls) — aggiunge ulteriore supply</t>
  </si>
  <si>
    <t xml:space="preserve">• NET RESULT: scorte commerciali Kpler restano sopra 2025, MA distribuzione molto diversa (più floating, meno on-land)</t>
  </si>
  <si>
    <t xml:space="preserve">2.  COSA RICALIBRA NEL FRAMEWORK BLAS</t>
  </si>
  <si>
    <t xml:space="preserve">Tesi 1 (China invisible hand)</t>
  </si>
  <si>
    <t xml:space="preserve">✓ RAFFORZATA</t>
  </si>
  <si>
    <t xml:space="preserve">Le scorte alte CONFERMANO che la demand destruction cinese sta funzionando — il sistema regge</t>
  </si>
  <si>
    <t xml:space="preserve">Tesi 2 (US supplier last resort)</t>
  </si>
  <si>
    <t xml:space="preserve">Atlantic Basin +3.5 mbd è la spiegazione DIRETTA delle scorte ancora alte</t>
  </si>
  <si>
    <t xml:space="preserve">Tesi 3 (Europe calm)</t>
  </si>
  <si>
    <t xml:space="preserve">✓ SUPPORTATA</t>
  </si>
  <si>
    <t xml:space="preserve">Scorte alte significano disponibilità fisica — il diesel crack è premio rischio, non scarcity</t>
  </si>
  <si>
    <t xml:space="preserve">Tesi 4 (Iran NOT exploding)</t>
  </si>
  <si>
    <t xml:space="preserve">Iran ha tempo di negoziare — mercato non è disperato per i suoi barili</t>
  </si>
  <si>
    <t xml:space="preserve">3.  IMPLICAZIONE PER PROIEZIONE PREZZI BRENT</t>
  </si>
  <si>
    <t xml:space="preserve">• BRENT $109 è coerente con scorte alte — il prezzo riflette RISCHIO geopolitico, non SCARCITY fisica</t>
  </si>
  <si>
    <t xml:space="preserve">• Lo scenario shock $130-150 diventa MENO probabile nel breve (3 mesi)</t>
  </si>
  <si>
    <t xml:space="preserve">• Range realistico Q3 2026: $95-115/bbl (vs precedente $105-130)</t>
  </si>
  <si>
    <t xml:space="preserve">• La 'finestra critica' agosto-settembre si SPOSTA in avanti: stress reale forse Q4 2026 / Q1 2027</t>
  </si>
  <si>
    <t xml:space="preserve">• MA — attenzione al downside: se cease-fire arriva, scorte alte = collasso prezzi rapido a $75-85</t>
  </si>
  <si>
    <t xml:space="preserve">• Volatilità Brent resterà ALTA (range $40+ già visto in aprile per IEA) anche con scorte alte</t>
  </si>
  <si>
    <t xml:space="preserve">4.  ⚠ LA DISTINZIONE CRITICA — Floating vs On-land</t>
  </si>
  <si>
    <t xml:space="preserve">Il dato Kpler 'Commercial Crude' include sia scorte ON-LAND sia FLOATING STORAGE.</t>
  </si>
  <si>
    <t xml:space="preserve">Per i 'consumatori' (raffinerie, distributori), solo le ON-LAND sono effettivamente disponibili.</t>
  </si>
  <si>
    <t xml:space="preserve">IEA OMR May ha numeri molto più granulari:</t>
  </si>
  <si>
    <t xml:space="preserve">    • Aprile: ON-LAND -170 mbbls (-5.7 mbpd) ← SCARCITY REALE</t>
  </si>
  <si>
    <t xml:space="preserve">    • Aprile: ON-WATER +53 mbbls ← parking dark fleet iraniano</t>
  </si>
  <si>
    <t xml:space="preserve">    • NET observabili: -117 mbbls (mantiene drawdown)</t>
  </si>
  <si>
    <t xml:space="preserve">QUINDI: la NARRATIVA 'no shock' è vera per scorte aggregate, ma per scorte UTILIZZABILI</t>
  </si>
  <si>
    <t xml:space="preserve">il drawdown è ancora -5.7 mbpd — pace insostenibile oltre 4-6 mesi.</t>
  </si>
  <si>
    <t xml:space="preserve">RECONCILIAZIONE: il grafico Salhajji è giusto MA va contestualizzato.</t>
  </si>
  <si>
    <t xml:space="preserve">→ Scorte aggregate alte NON eliminano lo scenario shock; lo POSTICIPANO.</t>
  </si>
  <si>
    <t xml:space="preserve">FONTI &amp; RIPRODUCIBILITÀ</t>
  </si>
  <si>
    <t xml:space="preserve">• Kpler Commercial Crude Inventories (subscription) — base per il chart Salhajji originale</t>
  </si>
  <si>
    <t xml:space="preserve">• EIA Today in Energy 'Strategic global oil inventory 2.5 Bn bbl end-2025' (20 aprile 2026)</t>
  </si>
  <si>
    <t xml:space="preserve">• EIA STEO settembre 2025: global inventory build +1.6 mbd in 2026 forecast</t>
  </si>
  <si>
    <t xml:space="preserve">• IEA OMR May 2026: '-129 mb March + -117 mb April' drawdown observed inventories</t>
  </si>
  <si>
    <t xml:space="preserve">• EOA (Energy Outlook Advisors) / Anas Alhajji LinkedIn post 27 maggio 2026</t>
  </si>
  <si>
    <t xml:space="preserve">• Lo script Python che ricostruisce il chart è in /home/claude/gen_inventories.py</t>
  </si>
  <si>
    <t xml:space="preserve">🔍 SCOMPOSIZIONE TOTAL vs EXCLUDING CHINA &amp; US (aggiornamento 1 giugno 2026)</t>
  </si>
  <si>
    <t xml:space="preserve">Il nuovo grafico Salhajji rivela DOVE sono concentrate le scorte: la 'sovrabbondanza' 2026 è quasi tutta in Cina+USA</t>
  </si>
  <si>
    <t xml:space="preserve">Total globale (W22)</t>
  </si>
  <si>
    <t xml:space="preserve">Panel A — sopra tutti tranne 2020</t>
  </si>
  <si>
    <t xml:space="preserve">Excluding China&amp;US</t>
  </si>
  <si>
    <t xml:space="preserve">1.16 Bn bbl</t>
  </si>
  <si>
    <t xml:space="preserve">Panel B — nel mezzo del gruppo, NORMALE</t>
  </si>
  <si>
    <t xml:space="preserve">China + US (implicito)</t>
  </si>
  <si>
    <t xml:space="preserve">1.27 Bn bbl</t>
  </si>
  <si>
    <t xml:space="preserve">≈52% del totale globale!</t>
  </si>
  <si>
    <t xml:space="preserve">di cui Cina commercial</t>
  </si>
  <si>
    <t xml:space="preserve">~1.00 Bn bbl</t>
  </si>
  <si>
    <t xml:space="preserve">EIA: cresciuta da 411M USA</t>
  </si>
  <si>
    <t xml:space="preserve">💡 L'INSIGHT CHE CAMBIA L'INTERPRETAZIONE</t>
  </si>
  <si>
    <t xml:space="preserve">Il confronto tra i due pannelli è analiticamente DECISIVO:</t>
  </si>
  <si>
    <t xml:space="preserve">📊 PANEL A (Total): 2026 appare RASSICURANTE — scorte sopra tutti gli anni tranne il 2020 Covid.</t>
  </si>
  <si>
    <t xml:space="preserve">   Questo è il dato che a prima vista 'confuta lo shock'.</t>
  </si>
  <si>
    <t xml:space="preserve">📊 PANEL B (Excluding China&amp;US): 2026 è NEL MEZZO del gruppo, NON elevato.</t>
  </si>
  <si>
    <t xml:space="preserve">   Il resto del mondo ha scorte NORMALI, non sovrabbondanti.</t>
  </si>
  <si>
    <t xml:space="preserve">🎯 CONCLUSIONE: la 'sovrabbondanza' di scorte 2026 è un FENOMENO CINA+USA, non globale.</t>
  </si>
  <si>
    <t xml:space="preserve">   • Cina sta stoccando aggressivamente (~1 Bn bbl commercial, EIA) — strategic + demand destruction</t>
  </si>
  <si>
    <t xml:space="preserve">   • USA ha scorte commerciali elevate (Atlantic Basin surge)</t>
  </si>
  <si>
    <t xml:space="preserve">   • Il RESTO DEL MONDO (Europa, Giappone, India, altri non-OECD) è a livelli normali → più vulnerabile</t>
  </si>
  <si>
    <t xml:space="preserve">⚠ IMPLICAZIONE PER LO SCENARIO SHOCK:</t>
  </si>
  <si>
    <t xml:space="preserve">   La narrativa 'no shock perché scorte alte' va QUALIFICATA. Le scorte cinesi NON sono fungibili</t>
  </si>
  <si>
    <t xml:space="preserve">   per il mercato globale — la Cina non le esporta. Sono un buffer NAZIONALE, non globale.</t>
  </si>
  <si>
    <t xml:space="preserve">   Se la Cina trattiene (come sta facendo), il mercato 'utilizzabile' è più corto di quanto il Total suggerisca.</t>
  </si>
  <si>
    <t xml:space="preserve">→ Questo RICONCILIA il dato Salhajji con il drawdown on-land IEA (-5.7 mbpd):</t>
  </si>
  <si>
    <t xml:space="preserve">   Total alto (per Cina) + on-land tight (per resto mondo) = entrambi VERI simultaneamente.</t>
  </si>
  <si>
    <t xml:space="preserve">🆓 FONTI GRATUITE PER AUTO-AGGIORNAMENTO SETTIMANALE</t>
  </si>
  <si>
    <t xml:space="preserve">EIA Open Data API</t>
  </si>
  <si>
    <t xml:space="preserve">api.eia.gov/v2</t>
  </si>
  <si>
    <t xml:space="preserve">USA commercial crude + SPR settimanale. Registrazione gratuita.</t>
  </si>
  <si>
    <t xml:space="preserve">Series: WCESTUS1, WCSSTUS1</t>
  </si>
  <si>
    <t xml:space="preserve">EIA Today in Energy</t>
  </si>
  <si>
    <t xml:space="preserve">eia.gov/todayinenergy</t>
  </si>
  <si>
    <t xml:space="preserve">Cina commercial (~1 Bn bbl). Aggiornato periodicamente.</t>
  </si>
  <si>
    <t xml:space="preserve">id=67504</t>
  </si>
  <si>
    <t xml:space="preserve">JODI Database</t>
  </si>
  <si>
    <t xml:space="preserve">jodidata.org</t>
  </si>
  <si>
    <t xml:space="preserve">Scorte ufficiali governi OECD + non-OECD. Gratis.</t>
  </si>
  <si>
    <t xml:space="preserve">World Database</t>
  </si>
  <si>
    <t xml:space="preserve">IEA OMR highlights</t>
  </si>
  <si>
    <t xml:space="preserve">iea.org/reports/oil-market-report</t>
  </si>
  <si>
    <t xml:space="preserve">OECD total inventories (porzione gratuita).</t>
  </si>
  <si>
    <t xml:space="preserve">Monthly</t>
  </si>
  <si>
    <t xml:space="preserve">Script Python incluso</t>
  </si>
  <si>
    <t xml:space="preserve">gen_inventories_v2.py</t>
  </si>
  <si>
    <t xml:space="preserve">Genera il chart a 2 pannelli. Inserire EIA key e rieseguire.</t>
  </si>
  <si>
    <t xml:space="preserve">In allegato</t>
  </si>
  <si>
    <t xml:space="preserve">BRENT PRICE SCENARIOS — Ricalibrato post-dato scorte (28 maggio 2026)</t>
  </si>
  <si>
    <t xml:space="preserve">Scenari probabilistici aggiornati per integrare scorte globali alte (no scarcity fisica acuta nel breve)</t>
  </si>
  <si>
    <t xml:space="preserve">BRENT SPOT</t>
  </si>
  <si>
    <t xml:space="preserve">EXPECTED Q3 '26</t>
  </si>
  <si>
    <t xml:space="preserve">RANGE Q3 '26</t>
  </si>
  <si>
    <t xml:space="preserve">VS PRECEDENTE</t>
  </si>
  <si>
    <t xml:space="preserve">VOLATILITÀ</t>
  </si>
  <si>
    <t xml:space="preserve">$104.6</t>
  </si>
  <si>
    <t xml:space="preserve">$95–130</t>
  </si>
  <si>
    <t xml:space="preserve">↑ da $88–115</t>
  </si>
  <si>
    <t xml:space="preserve">ALTA (range $40+)</t>
  </si>
  <si>
    <t xml:space="preserve">📊 SCENARI PROBABILISTICI — 5 percorsi con price target e driver</t>
  </si>
  <si>
    <t xml:space="preserve">Scenario</t>
  </si>
  <si>
    <t xml:space="preserve">Prob.</t>
  </si>
  <si>
    <t xml:space="preserve">Brent Q3
(target)</t>
  </si>
  <si>
    <t xml:space="preserve">Brent
range</t>
  </si>
  <si>
    <t xml:space="preserve">Driver primario</t>
  </si>
  <si>
    <t xml:space="preserve">Trigger</t>
  </si>
  <si>
    <t xml:space="preserve">Tesi Blas
impatto</t>
  </si>
  <si>
    <t xml:space="preserve">Scorte
effetto</t>
  </si>
  <si>
    <t xml:space="preserve">Timing</t>
  </si>
  <si>
    <t xml:space="preserve">P×Target</t>
  </si>
  <si>
    <t xml:space="preserve">A. De-escalation
(cease-fire)</t>
  </si>
  <si>
    <t xml:space="preserve">$82–95</t>
  </si>
  <si>
    <t xml:space="preserve">Accordo temporaneo GCC-Iran sulla gestione dei transiti</t>
  </si>
  <si>
    <t xml:space="preserve">Vertice in Oman lunedì 14/9</t>
  </si>
  <si>
    <t xml:space="preserve">T4 confermata</t>
  </si>
  <si>
    <t xml:space="preserve">Collasso rapido</t>
  </si>
  <si>
    <t xml:space="preserve">Q3-Q4 '26</t>
  </si>
  <si>
    <t xml:space="preserve">B. Stallo gestito
(BASE CASE)</t>
  </si>
  <si>
    <t xml:space="preserve">$98–115</t>
  </si>
  <si>
    <t xml:space="preserve">Guerra dei noli: transiti bassi, premio rischio stabile</t>
  </si>
  <si>
    <t xml:space="preserve">STATUS QUO (11/9)</t>
  </si>
  <si>
    <t xml:space="preserve">Tutte 4 reggono</t>
  </si>
  <si>
    <t xml:space="preserve">Drawdown lento</t>
  </si>
  <si>
    <t xml:space="preserve">Q3 '26</t>
  </si>
  <si>
    <t xml:space="preserve">C. Logoramento
(grinding)</t>
  </si>
  <si>
    <t xml:space="preserve">$118–135</t>
  </si>
  <si>
    <t xml:space="preserve">Exclusion zone attuata + Yanbu fermo a lungo</t>
  </si>
  <si>
    <t xml:space="preserve">Iran annuncia zona di esclusione; pipeline saudita chiusa</t>
  </si>
  <si>
    <t xml:space="preserve">T2/T3 stress</t>
  </si>
  <si>
    <t xml:space="preserve">On-land critico</t>
  </si>
  <si>
    <t xml:space="preserve">Q4 '26</t>
  </si>
  <si>
    <t xml:space="preserve">D. Shock acuto
(escalation)</t>
  </si>
  <si>
    <t xml:space="preserve">$140–165</t>
  </si>
  <si>
    <t xml:space="preserve">Guerra lunga: Goldman vede &gt;$120 se il Golfo resta −4 mbd</t>
  </si>
  <si>
    <t xml:space="preserve">Funzionari USA: il conflitto può durare fino al 2029</t>
  </si>
  <si>
    <t xml:space="preserve">T3 rotta</t>
  </si>
  <si>
    <t xml:space="preserve">Scarcity reale</t>
  </si>
  <si>
    <t xml:space="preserve">Improvviso</t>
  </si>
  <si>
    <t xml:space="preserve">E. Tail risk
(crisi sistemica)</t>
  </si>
  <si>
    <t xml:space="preserve">$170–210</t>
  </si>
  <si>
    <t xml:space="preserve">Allargamento pieno al Golfo</t>
  </si>
  <si>
    <t xml:space="preserve">Houthi a Perim; attacchi a impianti sauditi</t>
  </si>
  <si>
    <t xml:space="preserve">Framework rotto</t>
  </si>
  <si>
    <t xml:space="preserve">Panico totale</t>
  </si>
  <si>
    <t xml:space="preserve">EXPECTED VALUE</t>
  </si>
  <si>
    <t xml:space="preserve">Prezzo atteso ponderato per probabilità (somma P×Target) →</t>
  </si>
  <si>
    <t xml:space="preserve">🔄 LOGICA DI RICALIBRAZIONE — Cosa è cambiato e perché</t>
  </si>
  <si>
    <t xml:space="preserve">PARAMETRO</t>
  </si>
  <si>
    <t xml:space="preserve">PRIMA</t>
  </si>
  <si>
    <t xml:space="preserve">DOPO</t>
  </si>
  <si>
    <t xml:space="preserve">RAGIONE</t>
  </si>
  <si>
    <t xml:space="preserve">Range Q3 '26</t>
  </si>
  <si>
    <t xml:space="preserve">$105–130</t>
  </si>
  <si>
    <t xml:space="preserve">$95–115</t>
  </si>
  <si>
    <t xml:space="preserve">Scorte alte = no scarcity acuta</t>
  </si>
  <si>
    <t xml:space="preserve">Expected value</t>
  </si>
  <si>
    <t xml:space="preserve">~$118</t>
  </si>
  <si>
    <t xml:space="preserve">~$112 (modale $105)</t>
  </si>
  <si>
    <t xml:space="preserve">Shift probabilità verso scenari moderati</t>
  </si>
  <si>
    <t xml:space="preserve">Prob. shock acuto (D+E)</t>
  </si>
  <si>
    <t xml:space="preserve">~25%</t>
  </si>
  <si>
    <t xml:space="preserve">~15%</t>
  </si>
  <si>
    <t xml:space="preserve">Scorte aggregate alte riducono tail risk breve</t>
  </si>
  <si>
    <t xml:space="preserve">Prob. base case (B)</t>
  </si>
  <si>
    <t xml:space="preserve">~30%</t>
  </si>
  <si>
    <t xml:space="preserve">~40%</t>
  </si>
  <si>
    <t xml:space="preserve">Stallo gestito più probabile con buffer scorte</t>
  </si>
  <si>
    <t xml:space="preserve">Prob. de-escalation (A)</t>
  </si>
  <si>
    <t xml:space="preserve">~20%</t>
  </si>
  <si>
    <t xml:space="preserve">Downside più pronunciato se cease-fire</t>
  </si>
  <si>
    <t xml:space="preserve">Timing stress acuto</t>
  </si>
  <si>
    <t xml:space="preserve">Ago-Set '26</t>
  </si>
  <si>
    <t xml:space="preserve">Q4'26 / Q1'27</t>
  </si>
  <si>
    <t xml:space="preserve">Buffer scorte posticipa il punto critico</t>
  </si>
  <si>
    <t xml:space="preserve">⚖ L'ASIMMETRIA CHIAVE — Downside vs Upside</t>
  </si>
  <si>
    <t xml:space="preserve">Il dato scorte introduce un'ASIMMETRIA importante nel profilo rischio/rendimento di Brent:</t>
  </si>
  <si>
    <t xml:space="preserve">📉 DOWNSIDE (se cease-fire): collasso RAPIDO e PROFONDO</t>
  </si>
  <si>
    <t xml:space="preserve">    • Scorte alte + ritorno flussi Hormuz + demand cinese parz. recuperata = oversupply immediato</t>
  </si>
  <si>
    <t xml:space="preserve">    • Brent può crollare a $75-85 in poche settimane (scenario A)</t>
  </si>
  <si>
    <t xml:space="preserve">    • Le scorte alte AMPLIFICANO il downside, non lo attenuano</t>
  </si>
  <si>
    <t xml:space="preserve">📈 UPSIDE (se escalation): più LENTO ad arrivare ma più VIOLENTO</t>
  </si>
  <si>
    <t xml:space="preserve">    • Le scorte alte fanno da cuscinetto iniziale → primo mese assorbe lo shock</t>
  </si>
  <si>
    <t xml:space="preserve">    • Ma se on-land drawdown continua a -5.7 mbpd, il buffer si esaurisce in ~3-4 mesi</t>
  </si>
  <si>
    <t xml:space="preserve">    • Oltre quel punto: salto a $140-180 (scenario D) perché floating storage NON è fungibile</t>
  </si>
  <si>
    <t xml:space="preserve">🎯 IMPLICAZIONE STRATEGICA:</t>
  </si>
  <si>
    <t xml:space="preserve">    • Nel BREVE (1-3 mesi): bias ribassista — scorte alte dominano, Brent verso $95-105</t>
  </si>
  <si>
    <t xml:space="preserve">    • Nel MEDIO (4-6 mesi): bias rialzista SE conflitto persiste — buffer si esaurisce</t>
  </si>
  <si>
    <t xml:space="preserve">    • La posizione più rischiosa è essere LONG nel breve (downside cease-fire) o SHORT nel medio (upside drawdown)</t>
  </si>
  <si>
    <t xml:space="preserve">NOTA METODOLOGICA</t>
  </si>
  <si>
    <t xml:space="preserve">• Le probabilità sono soggettive, basate su giudizio analitico — NON sono previsioni certe né consulenza finanziaria.</t>
  </si>
  <si>
    <t xml:space="preserve">• Gli scenari sono mutuamente esclusivi e collettivamente esaustivi (somma probabilità = 100%).</t>
  </si>
  <si>
    <t xml:space="preserve">• Expected value = Σ(probabilità × target) — è il prezzo medio ponderato, non il più probabile (quello è il base case $105).</t>
  </si>
  <si>
    <t xml:space="preserve">• La distinzione scorte aggregate vs on-land è il fulcro della ricalibrazione (vedi sheet 'Global Inventories').</t>
  </si>
  <si>
    <t xml:space="preserve">• Aggiornare le probabilità ad ogni 'aggiorna' settimanale in base ai nuovi datapoint.</t>
  </si>
  <si>
    <t xml:space="preserve">CALENDARIO UPDATE — CHECKLIST FONTI &amp; FREQUENZE</t>
  </si>
  <si>
    <t xml:space="preserve">Tutte le fonti da consultare per mantenere il tracker aggiornato — barrare quando consultate</t>
  </si>
  <si>
    <t xml:space="preserve">SETTIMANA CORRENTE</t>
  </si>
  <si>
    <t xml:space="preserve">COMPLETION %</t>
  </si>
  <si>
    <t xml:space="preserve">ULTIMO UPDATE</t>
  </si>
  <si>
    <t xml:space="preserve">11 May → 17 May 2026</t>
  </si>
  <si>
    <t xml:space="preserve">2026-05-14 08:16</t>
  </si>
  <si>
    <t xml:space="preserve">Freq.</t>
  </si>
  <si>
    <t xml:space="preserve">Giorno Pub.</t>
  </si>
  <si>
    <t xml:space="preserve">Done</t>
  </si>
  <si>
    <t xml:space="preserve">Last Date</t>
  </si>
  <si>
    <t xml:space="preserve">Last Value</t>
  </si>
  <si>
    <t xml:space="preserve">Link</t>
  </si>
  <si>
    <t xml:space="preserve">🔴  SETTIMANALI — Da consultare ogni settimana</t>
  </si>
  <si>
    <t xml:space="preserve">☐</t>
  </si>
  <si>
    <t xml:space="preserve">T2</t>
  </si>
  <si>
    <t xml:space="preserve">EIA Weekly Petroleum Status</t>
  </si>
  <si>
    <t xml:space="preserve">Crude/gasoline stocks, production, refinery util, exports</t>
  </si>
  <si>
    <t xml:space="preserve">Settim.</t>
  </si>
  <si>
    <t xml:space="preserve">Mercoledì</t>
  </si>
  <si>
    <t xml:space="preserve">Apri →</t>
  </si>
  <si>
    <t xml:space="preserve">Pubblicato alle 16:30 UTC. Il dato più importante per Tesi 2</t>
  </si>
  <si>
    <t xml:space="preserve">T1</t>
  </si>
  <si>
    <t xml:space="preserve">Kpler China Crude Imports</t>
  </si>
  <si>
    <t xml:space="preserve">Daily AIS-based China crude import flows</t>
  </si>
  <si>
    <t xml:space="preserve">Giovedì</t>
  </si>
  <si>
    <t xml:space="preserve">Subscription. Vortexa è alternativa simile</t>
  </si>
  <si>
    <t xml:space="preserve">T1+T4</t>
  </si>
  <si>
    <t xml:space="preserve">Vortexa AIS Tracking</t>
  </si>
  <si>
    <t xml:space="preserve">Iran exports, Hormuz transit count, dark fleet</t>
  </si>
  <si>
    <t xml:space="preserve">Continuo</t>
  </si>
  <si>
    <t xml:space="preserve">Subscription. Bloomberg dispone di feed parziale</t>
  </si>
  <si>
    <t xml:space="preserve">T3</t>
  </si>
  <si>
    <t xml:space="preserve">TTF Gas Front-month (ICE)</t>
  </si>
  <si>
    <t xml:space="preserve">EU natural gas reference price</t>
  </si>
  <si>
    <t xml:space="preserve">Venerdì close</t>
  </si>
  <si>
    <t xml:space="preserve">Settlement price del venerdì = anchor settimanale</t>
  </si>
  <si>
    <t xml:space="preserve">GIE-AGSI Gas Storage</t>
  </si>
  <si>
    <t xml:space="preserve">EU-27 gas storage levels by country</t>
  </si>
  <si>
    <t xml:space="preserve">Martedì</t>
  </si>
  <si>
    <t xml:space="preserve">Daily updates, ma il rilievo è settimanale (martedì)</t>
  </si>
  <si>
    <t xml:space="preserve">Baker Hughes Rig Count</t>
  </si>
  <si>
    <t xml:space="preserve">US oil &amp; gas rig count — leading indicator produzione</t>
  </si>
  <si>
    <t xml:space="preserve">Venerdì</t>
  </si>
  <si>
    <t xml:space="preserve">Pubblicato alle 13:00 ET ogni venerdì</t>
  </si>
  <si>
    <t xml:space="preserve">S&amp;P Global Teapot Throughput</t>
  </si>
  <si>
    <t xml:space="preserve">China indie refinery utilization</t>
  </si>
  <si>
    <t xml:space="preserve">Subscription. Reuters offre cover simile</t>
  </si>
  <si>
    <t xml:space="preserve">Bloomberg Opinion — Javier Blas</t>
  </si>
  <si>
    <t xml:space="preserve">Nuovi articoli del nostro autore di riferimento</t>
  </si>
  <si>
    <t xml:space="preserve">Mar/Gio/Ven</t>
  </si>
  <si>
    <t xml:space="preserve">Solitamente 2-3 articoli/settimana. Spesso il martedì</t>
  </si>
  <si>
    <t xml:space="preserve">🟡  BISETTIMANALI — Approfondimenti mensili intermedi</t>
  </si>
  <si>
    <t xml:space="preserve">China Customs Statistics</t>
  </si>
  <si>
    <t xml:space="preserve">Official Chinese trade data (delayed)</t>
  </si>
  <si>
    <t xml:space="preserve">Bisett.</t>
  </si>
  <si>
    <t xml:space="preserve">20 del mese</t>
  </si>
  <si>
    <t xml:space="preserve">Dati ufficiali, ma con 20-30 giorni di lag</t>
  </si>
  <si>
    <t xml:space="preserve">API Weekly Statistics Bulletin</t>
  </si>
  <si>
    <t xml:space="preserve">American Petroleum Institute weekly data</t>
  </si>
  <si>
    <t xml:space="preserve">Anticipa EIA Wednesday di 18 ore</t>
  </si>
  <si>
    <t xml:space="preserve">Eurostat Energy Statistics</t>
  </si>
  <si>
    <t xml:space="preserve">Monthly EU energy balances</t>
  </si>
  <si>
    <t xml:space="preserve">Var.</t>
  </si>
  <si>
    <t xml:space="preserve">Aggiornamento mensile, ma rilevante per back-test trend</t>
  </si>
  <si>
    <t xml:space="preserve">🟢  MENSILI — Report di riferimento</t>
  </si>
  <si>
    <t xml:space="preserve">IEA Oil Market Report</t>
  </si>
  <si>
    <t xml:space="preserve">Global supply/demand balance, OECD stocks</t>
  </si>
  <si>
    <t xml:space="preserve">Mens.</t>
  </si>
  <si>
    <t xml:space="preserve">15 del mese</t>
  </si>
  <si>
    <t xml:space="preserve">Il report più autorevole. Approfondito</t>
  </si>
  <si>
    <t xml:space="preserve">T4</t>
  </si>
  <si>
    <t xml:space="preserve">OPEC Monthly Oil Market Report</t>
  </si>
  <si>
    <t xml:space="preserve">Iran production, OPEC compliance, demand outlook</t>
  </si>
  <si>
    <t xml:space="preserve">10-15 del mese</t>
  </si>
  <si>
    <t xml:space="preserve">Iran production data tramite secondary sources</t>
  </si>
  <si>
    <t xml:space="preserve">EIA Short-Term Energy Outlook</t>
  </si>
  <si>
    <t xml:space="preserve">US production forecast, prices, stocks</t>
  </si>
  <si>
    <t xml:space="preserve">Inizio mese</t>
  </si>
  <si>
    <t xml:space="preserve">Best-in-class per proiezioni USA</t>
  </si>
  <si>
    <t xml:space="preserve">IEA Gas Market Report</t>
  </si>
  <si>
    <t xml:space="preserve">Global gas balance, EU storage outlook</t>
  </si>
  <si>
    <t xml:space="preserve">Trim.</t>
  </si>
  <si>
    <t xml:space="preserve">Fine trimestre</t>
  </si>
  <si>
    <t xml:space="preserve">Quarterly, ma critico per Tesi 3</t>
  </si>
  <si>
    <t xml:space="preserve">China NBS Manufacturing PMI</t>
  </si>
  <si>
    <t xml:space="preserve">Demand proxy per output industriale cinese</t>
  </si>
  <si>
    <t xml:space="preserve">1° del mese</t>
  </si>
  <si>
    <t xml:space="preserve">PMI &lt; 50 = demand destruction in atto</t>
  </si>
  <si>
    <t xml:space="preserve">JPMorgan Commodities Research</t>
  </si>
  <si>
    <t xml:space="preserve">Note settimanali e monthly outlook</t>
  </si>
  <si>
    <t xml:space="preserve">Subscription. Bloomberg copre i highlights</t>
  </si>
  <si>
    <t xml:space="preserve">JODI Oil World Database</t>
  </si>
  <si>
    <t xml:space="preserve">Iran/OPEC monthly oil data</t>
  </si>
  <si>
    <t xml:space="preserve">Public access, ma Iran data spesso missing</t>
  </si>
  <si>
    <t xml:space="preserve">ISTRUZIONI D'USO</t>
  </si>
  <si>
    <t xml:space="preserve">Workflow settimanale consigliato (~45 minuti totali):</t>
  </si>
  <si>
    <t xml:space="preserve">  1. LUNEDÌ ore 9:00  →  Aprire questa pagina, verificare la settimana corrente in alto, e leggere ultimi articoli Blas</t>
  </si>
  <si>
    <t xml:space="preserve">  2. MARTEDÌ  →  GIE-AGSI (EU gas storage) + API Weekly Stats — aggiornare valori in colonna 'Last Value', mettere ✓ in colonna 'Done'</t>
  </si>
  <si>
    <t xml:space="preserve">  3. MERCOLEDÌ  →  EIA Weekly Petroleum Report (CRITICO) — è il dato più importante per Tesi 2</t>
  </si>
  <si>
    <t xml:space="preserve">  4. GIOVEDÌ  →  Kpler/Vortexa China imports + S&amp;P Teapot data — Tesi 1</t>
  </si>
  <si>
    <t xml:space="preserve">  5. VENERDÌ  →  TTF Gas settlement + Baker Hughes Rig Count — chiudere settimana</t>
  </si>
  <si>
    <t xml:space="preserve">A fine mese:</t>
  </si>
  <si>
    <t xml:space="preserve">  •  IEA Oil Market Report (15 del mese)  →  trasferire dati nei sheet di dettaglio Iran/China/US</t>
  </si>
  <si>
    <t xml:space="preserve">  •  OPEC Monthly  →  validare/aggiornare Iran production secondary sources</t>
  </si>
  <si>
    <t xml:space="preserve">  •  Aggiornare sheet 'Synthesis' verificando i 4 trigger di allarme</t>
  </si>
  <si>
    <t xml:space="preserve">Colonna 'Done':</t>
  </si>
  <si>
    <t xml:space="preserve">  •  ✓  =  Fonte consultata e dato trasferito nel sheet di dettaglio</t>
  </si>
  <si>
    <t xml:space="preserve">  •  ✗  =  Fonte non disponibile o dato non rilevante questa settimana</t>
  </si>
  <si>
    <t xml:space="preserve">  •  (vuoto)  =  Da consultare</t>
  </si>
  <si>
    <t xml:space="preserve">Codici tesi:</t>
  </si>
  <si>
    <t xml:space="preserve">  T1 = China Demand     T2 = US Exports     T3 = Europe Energy     T4 = Iran Production     ALL = Cross-tesi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</si>
</sst>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0.00"/>
    <numFmt numFmtId="166" formatCode="\+0.00;\-0.00;0.00"/>
    <numFmt numFmtId="167" formatCode="\+0;\-0;0"/>
    <numFmt numFmtId="168" formatCode="0,000"/>
    <numFmt numFmtId="169" formatCode="0.0%"/>
    <numFmt numFmtId="170" formatCode="0.0"/>
    <numFmt numFmtId="171" formatCode="\+0.0;\-0.0;0.0"/>
    <numFmt numFmtId="172" formatCode="\+0.0%;\-0.0%;0%"/>
    <numFmt numFmtId="173" formatCode="\+0.00;\-0.00"/>
    <numFmt numFmtId="174" formatCode="#,##0"/>
    <numFmt numFmtId="175" formatCode="\+#,##0;\-#,##0"/>
    <numFmt numFmtId="176" formatCode="\$0.00"/>
    <numFmt numFmtId="177" formatCode="\+0%;\-0%"/>
    <numFmt numFmtId="178" formatCode="\+0.0;\-0.0;0"/>
    <numFmt numFmtId="179" formatCode="0"/>
    <numFmt numFmtId="180" formatCode="0%"/>
    <numFmt numFmtId="181" formatCode="0.0&quot; mbd&quot;"/>
    <numFmt numFmtId="182" formatCode="\€0"/>
    <numFmt numFmtId="183" formatCode="\$0"/>
    <numFmt numFmtId="184" formatCode="\€0"/>
    <numFmt numFmtId="185" formatCode="\$0"/>
    <numFmt numFmtId="186" formatCode="\$0.0"/>
    <numFmt numFmtId="187" formatCode="0.0\x"/>
    <numFmt numFmtId="188" formatCode="0.000"/>
    <numFmt numFmtId="189" formatCode="\+0.000;\-0.000"/>
    <numFmt numFmtId="190" formatCode="\+0.000"/>
    <numFmt numFmtId="191" formatCode="yyyy\-mm\-dd"/>
  </numFmts>
  <fonts count="7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i val="true"/>
      <u val="single"/>
      <sz val="10"/>
      <color rgb="FFDC143C"/>
      <name val="Arial"/>
      <family val="0"/>
      <charset val="1"/>
    </font>
    <font>
      <b val="true"/>
      <i val="true"/>
      <u val="single"/>
      <sz val="10"/>
      <color rgb="FF1F77B4"/>
      <name val="Arial"/>
      <family val="0"/>
      <charset val="1"/>
    </font>
    <font>
      <b val="true"/>
      <i val="true"/>
      <u val="single"/>
      <sz val="10"/>
      <color rgb="FF0033A0"/>
      <name val="Arial"/>
      <family val="0"/>
      <charset val="1"/>
    </font>
    <font>
      <b val="true"/>
      <i val="true"/>
      <u val="single"/>
      <sz val="10"/>
      <color rgb="FF1A8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F77B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6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i val="true"/>
      <sz val="9"/>
      <color rgb="FFC0392B"/>
      <name val="Arial"/>
      <family val="0"/>
      <charset val="1"/>
    </font>
    <font>
      <sz val="10"/>
      <color rgb="FFF39C12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0392B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DC143C"/>
      <name val="Arial"/>
      <family val="0"/>
      <charset val="1"/>
    </font>
    <font>
      <i val="true"/>
      <sz val="9"/>
      <color rgb="FFDC143C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20"/>
      <color rgb="FF0000FF"/>
      <name val="Arial"/>
      <family val="0"/>
      <charset val="1"/>
    </font>
    <font>
      <sz val="10"/>
      <color rgb="FFF5A623"/>
      <name val="Arial"/>
      <family val="0"/>
      <charset val="1"/>
    </font>
    <font>
      <sz val="10"/>
      <color rgb="FF3A7BD5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3"/>
      <color rgb="FF1F77B4"/>
      <name val="Arial"/>
      <family val="0"/>
      <charset val="1"/>
    </font>
    <font>
      <b val="true"/>
      <sz val="13"/>
      <color rgb="FF27AE60"/>
      <name val="Arial"/>
      <family val="0"/>
      <charset val="1"/>
    </font>
    <font>
      <b val="true"/>
      <sz val="13"/>
      <color rgb="FFDC143C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3"/>
      <color rgb="FFF39C1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3A7BD5"/>
      <name val="Arial"/>
      <family val="0"/>
      <charset val="1"/>
    </font>
    <font>
      <b val="true"/>
      <sz val="13"/>
      <color rgb="FF8B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4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27AE60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E2761"/>
        <bgColor rgb="FF2C3E50"/>
      </patternFill>
    </fill>
    <fill>
      <patternFill patternType="solid">
        <fgColor rgb="FF3A7BD5"/>
        <bgColor rgb="FF1F77B4"/>
      </patternFill>
    </fill>
    <fill>
      <patternFill patternType="solid">
        <fgColor rgb="FFDC143C"/>
        <bgColor rgb="FFE63946"/>
      </patternFill>
    </fill>
    <fill>
      <patternFill patternType="solid">
        <fgColor rgb="FF1F77B4"/>
        <bgColor rgb="FF3A7BD5"/>
      </patternFill>
    </fill>
    <fill>
      <patternFill patternType="solid">
        <fgColor rgb="FF0033A0"/>
        <bgColor rgb="FF1E2761"/>
      </patternFill>
    </fill>
    <fill>
      <patternFill patternType="solid">
        <fgColor rgb="FF1A8A4A"/>
        <bgColor rgb="FF008000"/>
      </patternFill>
    </fill>
    <fill>
      <patternFill patternType="solid">
        <fgColor rgb="FF808080"/>
        <bgColor rgb="FF5D6D7E"/>
      </patternFill>
    </fill>
    <fill>
      <patternFill patternType="solid">
        <fgColor rgb="FFE8DAEF"/>
        <bgColor rgb="FFD9D9D9"/>
      </patternFill>
    </fill>
    <fill>
      <patternFill patternType="solid">
        <fgColor rgb="FFFFE6CC"/>
        <bgColor rgb="FFFFE5CC"/>
      </patternFill>
    </fill>
    <fill>
      <patternFill patternType="solid">
        <fgColor rgb="FFF8B4B4"/>
        <bgColor rgb="FFF5B7B1"/>
      </patternFill>
    </fill>
    <fill>
      <patternFill patternType="solid">
        <fgColor rgb="FFD5F5E3"/>
        <bgColor rgb="FFD6EAF8"/>
      </patternFill>
    </fill>
    <fill>
      <patternFill patternType="solid">
        <fgColor rgb="FFEBF5FB"/>
        <bgColor rgb="FFF0F0F0"/>
      </patternFill>
    </fill>
    <fill>
      <patternFill patternType="solid">
        <fgColor rgb="FFFCF3CF"/>
        <bgColor rgb="FFFFF3CD"/>
      </patternFill>
    </fill>
    <fill>
      <patternFill patternType="solid">
        <fgColor rgb="FFC0392B"/>
        <bgColor rgb="FFE63946"/>
      </patternFill>
    </fill>
    <fill>
      <patternFill patternType="solid">
        <fgColor rgb="FFFFF2CC"/>
        <bgColor rgb="FFFFF3CD"/>
      </patternFill>
    </fill>
    <fill>
      <patternFill patternType="solid">
        <fgColor rgb="FFF39C12"/>
        <bgColor rgb="FFF5A623"/>
      </patternFill>
    </fill>
    <fill>
      <patternFill patternType="solid">
        <fgColor rgb="FF27AE60"/>
        <bgColor rgb="FF1A8A4A"/>
      </patternFill>
    </fill>
    <fill>
      <patternFill patternType="solid">
        <fgColor rgb="FFF0C040"/>
        <bgColor rgb="FFF5A623"/>
      </patternFill>
    </fill>
    <fill>
      <patternFill patternType="solid">
        <fgColor rgb="FFFF6600"/>
        <bgColor rgb="FFF39C12"/>
      </patternFill>
    </fill>
    <fill>
      <patternFill patternType="solid">
        <fgColor rgb="FF8E44AD"/>
        <bgColor rgb="FF595959"/>
      </patternFill>
    </fill>
    <fill>
      <patternFill patternType="solid">
        <fgColor rgb="FFB7950B"/>
        <bgColor rgb="FFF39C12"/>
      </patternFill>
    </fill>
    <fill>
      <patternFill patternType="solid">
        <fgColor rgb="FFFFE5CC"/>
        <bgColor rgb="FFFFE6CC"/>
      </patternFill>
    </fill>
    <fill>
      <patternFill patternType="solid">
        <fgColor rgb="FFD6EAF8"/>
        <bgColor rgb="FFD5F5E3"/>
      </patternFill>
    </fill>
    <fill>
      <patternFill patternType="solid">
        <fgColor rgb="FFF0F0F0"/>
        <bgColor rgb="FFEBF5FB"/>
      </patternFill>
    </fill>
    <fill>
      <patternFill patternType="solid">
        <fgColor rgb="FFFFF3CD"/>
        <bgColor rgb="FFFFF2CC"/>
      </patternFill>
    </fill>
    <fill>
      <patternFill patternType="solid">
        <fgColor rgb="FF8B4513"/>
        <bgColor rgb="FFC0392B"/>
      </patternFill>
    </fill>
    <fill>
      <patternFill patternType="solid">
        <fgColor rgb="FF5D6D7E"/>
        <bgColor rgb="FF595959"/>
      </patternFill>
    </fill>
    <fill>
      <patternFill patternType="solid">
        <fgColor rgb="FF2C3E50"/>
        <bgColor rgb="FF1E2761"/>
      </patternFill>
    </fill>
    <fill>
      <patternFill patternType="solid">
        <fgColor rgb="FFAED6F1"/>
        <bgColor rgb="FFD9D9D9"/>
      </patternFill>
    </fill>
    <fill>
      <patternFill patternType="solid">
        <fgColor rgb="FFFADBD8"/>
        <bgColor rgb="FFFFE5CC"/>
      </patternFill>
    </fill>
    <fill>
      <patternFill patternType="solid">
        <fgColor rgb="FFF5B7B1"/>
        <bgColor rgb="FFF8B4B4"/>
      </patternFill>
    </fill>
    <fill>
      <patternFill patternType="solid">
        <fgColor rgb="FF8B0000"/>
        <bgColor rgb="FF8000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>
        <color rgb="FFBFBFBF"/>
      </left>
      <right style="thin">
        <color rgb="FFBFBFBF"/>
      </right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3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5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51" fillId="3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5" fillId="3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5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2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5" fontId="2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3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6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7" fontId="32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8" fontId="2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3" fontId="63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6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66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67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6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5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6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3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1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1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27AE60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C0392B"/>
        </patternFill>
      </fill>
    </dxf>
  </dxfs>
  <colors>
    <indexedColors>
      <rgbColor rgb="FF000000"/>
      <rgbColor rgb="FFFFFFFF"/>
      <rgbColor rgb="FFDC143C"/>
      <rgbColor rgb="FF00FF00"/>
      <rgbColor rgb="FF0000FF"/>
      <rgbColor rgb="FFFCF3CF"/>
      <rgbColor rgb="FFFF00FF"/>
      <rgbColor rgb="FF00FFFF"/>
      <rgbColor rgb="FF8B0000"/>
      <rgbColor rgb="FF008000"/>
      <rgbColor rgb="FF000080"/>
      <rgbColor rgb="FFB7950B"/>
      <rgbColor rgb="FFE63946"/>
      <rgbColor rgb="FF1A8A4A"/>
      <rgbColor rgb="FFBFBFBF"/>
      <rgbColor rgb="FF808080"/>
      <rgbColor rgb="FFFADBD8"/>
      <rgbColor rgb="FF8E44AD"/>
      <rgbColor rgb="FFFFF3CD"/>
      <rgbColor rgb="FFD6EAF8"/>
      <rgbColor rgb="FF660066"/>
      <rgbColor rgb="FFF5A623"/>
      <rgbColor rgb="FF0563C1"/>
      <rgbColor rgb="FFD9D9D9"/>
      <rgbColor rgb="FF000080"/>
      <rgbColor rgb="FFFF00FF"/>
      <rgbColor rgb="FFFFE6CC"/>
      <rgbColor rgb="FF00FFFF"/>
      <rgbColor rgb="FF800080"/>
      <rgbColor rgb="FF800000"/>
      <rgbColor rgb="FF1F77B4"/>
      <rgbColor rgb="FF0000FF"/>
      <rgbColor rgb="FF00CCFF"/>
      <rgbColor rgb="FFEBF5FB"/>
      <rgbColor rgb="FFD5F5E3"/>
      <rgbColor rgb="FFFFF2CC"/>
      <rgbColor rgb="FFAED6F1"/>
      <rgbColor rgb="FFF8B4B4"/>
      <rgbColor rgb="FFE8DAEF"/>
      <rgbColor rgb="FFF5B7B1"/>
      <rgbColor rgb="FF3A7BD5"/>
      <rgbColor rgb="FFF0F0F0"/>
      <rgbColor rgb="FFFFE5CC"/>
      <rgbColor rgb="FFF0C040"/>
      <rgbColor rgb="FFF39C12"/>
      <rgbColor rgb="FFFF6600"/>
      <rgbColor rgb="FF5D6D7E"/>
      <rgbColor rgb="FFB3B3B3"/>
      <rgbColor rgb="FF1E2761"/>
      <rgbColor rgb="FF27AE60"/>
      <rgbColor rgb="FF003300"/>
      <rgbColor rgb="FF595959"/>
      <rgbColor rgb="FF8B4513"/>
      <rgbColor rgb="FFC0392B"/>
      <rgbColor rgb="FF0033A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 Trajectory — 384.1 → 280 M bbl (proiezione MA-4w 6.3 M bbl/sett)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'US Exports'!E39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f77b4"/>
            </a:solidFill>
            <a:ln w="28080">
              <a:solidFill>
                <a:srgbClr val="1f77b4"/>
              </a:solidFill>
              <a:round/>
            </a:ln>
          </c:spPr>
          <c:marker>
            <c:symbol val="circle"/>
            <c:size val="5"/>
            <c:spPr>
              <a:solidFill>
                <a:srgbClr val="1f77b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Exports'!$A$40:$A$67</c:f>
              <c:strCache>
                <c:ptCount val="28"/>
                <c:pt idx="0">
                  <c:v>• IEA OMR May 2026: 'Atlantic Basin crude exports +3.5 mbd since Feb, primarily East of Suez' — USA è il driver principale</c:v>
                </c:pt>
                <c:pt idx="1">
                  <c:v>• Refinery util max sostenibile ~95-96% (manutenzioni stagionali) → margine reale di surge è limitato</c:v>
                </c:pt>
                <c:pt idx="2">
                  <c:v>• SPR floor politico ~280M bbl (sotto questa soglia diventa difficile drawdown ulteriori per ragioni di sicurezza)</c:v>
                </c:pt>
                <c:pt idx="3">
                  <c:v>• Aggiornamento 17/5: SPR 384.1 M bbl (EIA WPSR verified). Drawdown medio ~4.6 M bbl/sett dal 20/3.</c:v>
                </c:pt>
                <c:pt idx="4">
                  <c:v>📉 PROIEZIONE SPR — TRAIETTORIA AL FLOOR (MA-4w = 6.3 M bbl/sett)</c:v>
                </c:pt>
                <c:pt idx="5">
                  <c:v>Storico settimanale + proiezione lineare al ritmo della media mobile 4 settimane</c:v>
                </c:pt>
                <c:pt idx="6">
                  <c:v/>
                </c:pt>
                <c:pt idx="7">
                  <c:v>Settimana</c:v>
                </c:pt>
                <c:pt idx="8">
                  <c:v>Mar 22</c:v>
                </c:pt>
                <c:pt idx="9">
                  <c:v>Mar 29</c:v>
                </c:pt>
                <c:pt idx="10">
                  <c:v>Apr 05</c:v>
                </c:pt>
                <c:pt idx="11">
                  <c:v>Apr 12</c:v>
                </c:pt>
                <c:pt idx="12">
                  <c:v>Apr 19</c:v>
                </c:pt>
                <c:pt idx="13">
                  <c:v>Apr 26</c:v>
                </c:pt>
                <c:pt idx="14">
                  <c:v>May 03</c:v>
                </c:pt>
                <c:pt idx="15">
                  <c:v>May 10</c:v>
                </c:pt>
                <c:pt idx="16">
                  <c:v>May 17</c:v>
                </c:pt>
                <c:pt idx="17">
                  <c:v>May 24</c:v>
                </c:pt>
                <c:pt idx="18">
                  <c:v>May 31</c:v>
                </c:pt>
                <c:pt idx="19">
                  <c:v>Jun 07</c:v>
                </c:pt>
                <c:pt idx="20">
                  <c:v>Jun 14</c:v>
                </c:pt>
                <c:pt idx="21">
                  <c:v>Jun 21</c:v>
                </c:pt>
                <c:pt idx="22">
                  <c:v>Jun 28</c:v>
                </c:pt>
                <c:pt idx="23">
                  <c:v>Jul 05</c:v>
                </c:pt>
                <c:pt idx="24">
                  <c:v>Jul 12</c:v>
                </c:pt>
                <c:pt idx="25">
                  <c:v>Jul 19</c:v>
                </c:pt>
                <c:pt idx="26">
                  <c:v>Jul 26</c:v>
                </c:pt>
                <c:pt idx="27">
                  <c:v>Aug 02</c:v>
                </c:pt>
              </c:strCache>
            </c:strRef>
          </c:cat>
          <c:val>
            <c:numRef>
              <c:f>'US Exports'!$E$40:$E$67</c:f>
              <c:numCache>
                <c:formatCode>0.0</c:formatCode>
                <c:ptCount val="28"/>
                <c:pt idx="8">
                  <c:v>411</c:v>
                </c:pt>
                <c:pt idx="9">
                  <c:v>409</c:v>
                </c:pt>
                <c:pt idx="10">
                  <c:v>406.5</c:v>
                </c:pt>
                <c:pt idx="11">
                  <c:v>402</c:v>
                </c:pt>
                <c:pt idx="12">
                  <c:v>398</c:v>
                </c:pt>
                <c:pt idx="13">
                  <c:v>390.9</c:v>
                </c:pt>
                <c:pt idx="14">
                  <c:v>386.4</c:v>
                </c:pt>
                <c:pt idx="15">
                  <c:v>386</c:v>
                </c:pt>
                <c:pt idx="16">
                  <c:v>384.1</c:v>
                </c:pt>
                <c:pt idx="17">
                  <c:v>377.8</c:v>
                </c:pt>
                <c:pt idx="18">
                  <c:v>371.5</c:v>
                </c:pt>
                <c:pt idx="19">
                  <c:v>365.2</c:v>
                </c:pt>
                <c:pt idx="20">
                  <c:v>358.9</c:v>
                </c:pt>
                <c:pt idx="21">
                  <c:v>352.6</c:v>
                </c:pt>
                <c:pt idx="22">
                  <c:v>346.3</c:v>
                </c:pt>
                <c:pt idx="23">
                  <c:v>340</c:v>
                </c:pt>
                <c:pt idx="24">
                  <c:v>333.7</c:v>
                </c:pt>
                <c:pt idx="25">
                  <c:v>327.4</c:v>
                </c:pt>
                <c:pt idx="26">
                  <c:v>321.1</c:v>
                </c:pt>
                <c:pt idx="27">
                  <c:v>314.8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 Exports'!D39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Exports'!$A$40:$A$67</c:f>
              <c:strCache>
                <c:ptCount val="28"/>
                <c:pt idx="0">
                  <c:v>• IEA OMR May 2026: 'Atlantic Basin crude exports +3.5 mbd since Feb, primarily East of Suez' — USA è il driver principale</c:v>
                </c:pt>
                <c:pt idx="1">
                  <c:v>• Refinery util max sostenibile ~95-96% (manutenzioni stagionali) → margine reale di surge è limitato</c:v>
                </c:pt>
                <c:pt idx="2">
                  <c:v>• SPR floor politico ~280M bbl (sotto questa soglia diventa difficile drawdown ulteriori per ragioni di sicurezza)</c:v>
                </c:pt>
                <c:pt idx="3">
                  <c:v>• Aggiornamento 17/5: SPR 384.1 M bbl (EIA WPSR verified). Drawdown medio ~4.6 M bbl/sett dal 20/3.</c:v>
                </c:pt>
                <c:pt idx="4">
                  <c:v>📉 PROIEZIONE SPR — TRAIETTORIA AL FLOOR (MA-4w = 6.3 M bbl/sett)</c:v>
                </c:pt>
                <c:pt idx="5">
                  <c:v>Storico settimanale + proiezione lineare al ritmo della media mobile 4 settimane</c:v>
                </c:pt>
                <c:pt idx="6">
                  <c:v/>
                </c:pt>
                <c:pt idx="7">
                  <c:v>Settimana</c:v>
                </c:pt>
                <c:pt idx="8">
                  <c:v>Mar 22</c:v>
                </c:pt>
                <c:pt idx="9">
                  <c:v>Mar 29</c:v>
                </c:pt>
                <c:pt idx="10">
                  <c:v>Apr 05</c:v>
                </c:pt>
                <c:pt idx="11">
                  <c:v>Apr 12</c:v>
                </c:pt>
                <c:pt idx="12">
                  <c:v>Apr 19</c:v>
                </c:pt>
                <c:pt idx="13">
                  <c:v>Apr 26</c:v>
                </c:pt>
                <c:pt idx="14">
                  <c:v>May 03</c:v>
                </c:pt>
                <c:pt idx="15">
                  <c:v>May 10</c:v>
                </c:pt>
                <c:pt idx="16">
                  <c:v>May 17</c:v>
                </c:pt>
                <c:pt idx="17">
                  <c:v>May 24</c:v>
                </c:pt>
                <c:pt idx="18">
                  <c:v>May 31</c:v>
                </c:pt>
                <c:pt idx="19">
                  <c:v>Jun 07</c:v>
                </c:pt>
                <c:pt idx="20">
                  <c:v>Jun 14</c:v>
                </c:pt>
                <c:pt idx="21">
                  <c:v>Jun 21</c:v>
                </c:pt>
                <c:pt idx="22">
                  <c:v>Jun 28</c:v>
                </c:pt>
                <c:pt idx="23">
                  <c:v>Jul 05</c:v>
                </c:pt>
                <c:pt idx="24">
                  <c:v>Jul 12</c:v>
                </c:pt>
                <c:pt idx="25">
                  <c:v>Jul 19</c:v>
                </c:pt>
                <c:pt idx="26">
                  <c:v>Jul 26</c:v>
                </c:pt>
                <c:pt idx="27">
                  <c:v>Aug 02</c:v>
                </c:pt>
              </c:strCache>
            </c:strRef>
          </c:cat>
          <c:val>
            <c:numRef>
              <c:f>'US Exports'!$D$40:$D$67</c:f>
              <c:numCache>
                <c:formatCode>0</c:formatCode>
                <c:ptCount val="28"/>
                <c:pt idx="8">
                  <c:v>280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280</c:v>
                </c:pt>
                <c:pt idx="13">
                  <c:v>280</c:v>
                </c:pt>
                <c:pt idx="14">
                  <c:v>280</c:v>
                </c:pt>
                <c:pt idx="15">
                  <c:v>280</c:v>
                </c:pt>
                <c:pt idx="16">
                  <c:v>280</c:v>
                </c:pt>
                <c:pt idx="17">
                  <c:v>280</c:v>
                </c:pt>
                <c:pt idx="18">
                  <c:v>280</c:v>
                </c:pt>
                <c:pt idx="19">
                  <c:v>280</c:v>
                </c:pt>
                <c:pt idx="20">
                  <c:v>280</c:v>
                </c:pt>
                <c:pt idx="21">
                  <c:v>280</c:v>
                </c:pt>
                <c:pt idx="22">
                  <c:v>280</c:v>
                </c:pt>
                <c:pt idx="23">
                  <c:v>280</c:v>
                </c:pt>
                <c:pt idx="24">
                  <c:v>280</c:v>
                </c:pt>
                <c:pt idx="25">
                  <c:v>280</c:v>
                </c:pt>
                <c:pt idx="26">
                  <c:v>280</c:v>
                </c:pt>
                <c:pt idx="27">
                  <c:v>280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689294"/>
        <c:axId val="29428200"/>
      </c:lineChart>
      <c:catAx>
        <c:axId val="71689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Settimana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28200"/>
        <c:crosses val="autoZero"/>
        <c:auto val="1"/>
        <c:lblAlgn val="ctr"/>
        <c:lblOffset val="100"/>
        <c:noMultiLvlLbl val="0"/>
      </c:catAx>
      <c:valAx>
        <c:axId val="29428200"/>
        <c:scaling>
          <c:orientation val="minMax"/>
          <c:max val="420"/>
          <c:min val="25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 Level (M bbl)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89294"/>
        <c:crosses val="autoZero"/>
        <c:crossBetween val="between"/>
        <c:majorUnit val="2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29</xdr:row>
      <xdr:rowOff>30960</xdr:rowOff>
    </xdr:from>
    <xdr:to>
      <xdr:col>20</xdr:col>
      <xdr:colOff>292680</xdr:colOff>
      <xdr:row>45</xdr:row>
      <xdr:rowOff>99000</xdr:rowOff>
    </xdr:to>
    <xdr:graphicFrame>
      <xdr:nvGraphicFramePr>
        <xdr:cNvPr id="0" name="Chart 1"/>
        <xdr:cNvGraphicFramePr/>
      </xdr:nvGraphicFramePr>
      <xdr:xfrm>
        <a:off x="5991120" y="7431840"/>
        <a:ext cx="10071000" cy="430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30960</xdr:rowOff>
    </xdr:from>
    <xdr:to>
      <xdr:col>14</xdr:col>
      <xdr:colOff>549360</xdr:colOff>
      <xdr:row>40</xdr:row>
      <xdr:rowOff>65520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991120" y="7431840"/>
          <a:ext cx="6658920" cy="332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27</xdr:row>
      <xdr:rowOff>0</xdr:rowOff>
    </xdr:from>
    <xdr:to>
      <xdr:col>26</xdr:col>
      <xdr:colOff>197640</xdr:colOff>
      <xdr:row>47</xdr:row>
      <xdr:rowOff>52920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9563040" y="5905440"/>
          <a:ext cx="8758800" cy="437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26</xdr:col>
      <xdr:colOff>198000</xdr:colOff>
      <xdr:row>22</xdr:row>
      <xdr:rowOff>158040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9563040" y="733320"/>
          <a:ext cx="8759160" cy="4377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39960</xdr:rowOff>
    </xdr:from>
    <xdr:to>
      <xdr:col>23</xdr:col>
      <xdr:colOff>3600</xdr:colOff>
      <xdr:row>27</xdr:row>
      <xdr:rowOff>113760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7871400" y="1783080"/>
          <a:ext cx="8564760" cy="454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11</xdr:col>
      <xdr:colOff>424440</xdr:colOff>
      <xdr:row>115</xdr:row>
      <xdr:rowOff>88920</xdr:rowOff>
    </xdr:to>
    <xdr:pic>
      <xdr:nvPicPr>
        <xdr:cNvPr id="5" name="Image 2" descr="Picture"/>
        <xdr:cNvPicPr/>
      </xdr:nvPicPr>
      <xdr:blipFill>
        <a:blip r:embed="rId2"/>
        <a:stretch/>
      </xdr:blipFill>
      <xdr:spPr>
        <a:xfrm>
          <a:off x="0" y="20859840"/>
          <a:ext cx="9518760" cy="447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las_thesis_tracker.xlsx" TargetMode="External"/><Relationship Id="rId2" Type="http://schemas.openxmlformats.org/officeDocument/2006/relationships/hyperlink" Target="blas_thesis_tracker.xlsx" TargetMode="External"/><Relationship Id="rId3" Type="http://schemas.openxmlformats.org/officeDocument/2006/relationships/hyperlink" Target="blas_thesis_tracker.xlsx" TargetMode="External"/><Relationship Id="rId4" Type="http://schemas.openxmlformats.org/officeDocument/2006/relationships/hyperlink" Target="blas_thesis_tracker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eia.gov/petroleum/weekly/" TargetMode="External"/><Relationship Id="rId2" Type="http://schemas.openxmlformats.org/officeDocument/2006/relationships/hyperlink" Target="https://www.kpler.com/" TargetMode="External"/><Relationship Id="rId3" Type="http://schemas.openxmlformats.org/officeDocument/2006/relationships/hyperlink" Target="https://www.vortexa.com/" TargetMode="External"/><Relationship Id="rId4" Type="http://schemas.openxmlformats.org/officeDocument/2006/relationships/hyperlink" Target="https://www.theice.com/products/27996665/Dutch-TTF-Gas-Futures" TargetMode="External"/><Relationship Id="rId5" Type="http://schemas.openxmlformats.org/officeDocument/2006/relationships/hyperlink" Target="https://agsi.gie.eu/" TargetMode="External"/><Relationship Id="rId6" Type="http://schemas.openxmlformats.org/officeDocument/2006/relationships/hyperlink" Target="https://rigcount.bakerhughes.com/" TargetMode="External"/><Relationship Id="rId7" Type="http://schemas.openxmlformats.org/officeDocument/2006/relationships/hyperlink" Target="https://www.spglobal.com/commodityinsights/" TargetMode="External"/><Relationship Id="rId8" Type="http://schemas.openxmlformats.org/officeDocument/2006/relationships/hyperlink" Target="https://www.bloomberg.com/opinion/authors/AS6X1S0pAHk/javier-blas" TargetMode="External"/><Relationship Id="rId9" Type="http://schemas.openxmlformats.org/officeDocument/2006/relationships/hyperlink" Target="http://english.customs.gov.cn/statistics/" TargetMode="External"/><Relationship Id="rId10" Type="http://schemas.openxmlformats.org/officeDocument/2006/relationships/hyperlink" Target="https://www.api.org/news-policy-and-issues/news/statistics" TargetMode="External"/><Relationship Id="rId11" Type="http://schemas.openxmlformats.org/officeDocument/2006/relationships/hyperlink" Target="https://ec.europa.eu/eurostat/data/database" TargetMode="External"/><Relationship Id="rId12" Type="http://schemas.openxmlformats.org/officeDocument/2006/relationships/hyperlink" Target="https://www.iea.org/reports/oil-market-report-may-2026" TargetMode="External"/><Relationship Id="rId13" Type="http://schemas.openxmlformats.org/officeDocument/2006/relationships/hyperlink" Target="https://www.opec.org/opec_web/en/publications/202.htm" TargetMode="External"/><Relationship Id="rId14" Type="http://schemas.openxmlformats.org/officeDocument/2006/relationships/hyperlink" Target="https://www.eia.gov/outlooks/steo/" TargetMode="External"/><Relationship Id="rId15" Type="http://schemas.openxmlformats.org/officeDocument/2006/relationships/hyperlink" Target="https://www.iea.org/reports/gas-market-report-q2-2026" TargetMode="External"/><Relationship Id="rId16" Type="http://schemas.openxmlformats.org/officeDocument/2006/relationships/hyperlink" Target="http://www.stats.gov.cn/english/" TargetMode="External"/><Relationship Id="rId17" Type="http://schemas.openxmlformats.org/officeDocument/2006/relationships/hyperlink" Target="https://www.jpmorgan.com/insights/research/commodities" TargetMode="External"/><Relationship Id="rId18" Type="http://schemas.openxmlformats.org/officeDocument/2006/relationships/hyperlink" Target="https://www.jodidata.org/oi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8" min="3" style="1" width="16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5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/>
      <c r="C5" s="6" t="s">
        <v>4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5</v>
      </c>
      <c r="B6" s="7"/>
      <c r="C6" s="6" t="s">
        <v>6</v>
      </c>
      <c r="D6" s="6"/>
      <c r="E6" s="6"/>
      <c r="F6" s="6"/>
      <c r="G6" s="6"/>
      <c r="H6" s="6"/>
    </row>
    <row r="7" customFormat="false" ht="15" hidden="false" customHeight="true" outlineLevel="0" collapsed="false">
      <c r="A7" s="8" t="s">
        <v>7</v>
      </c>
      <c r="B7" s="8"/>
      <c r="C7" s="8"/>
      <c r="D7" s="8"/>
      <c r="E7" s="8"/>
      <c r="F7" s="8"/>
      <c r="G7" s="8"/>
      <c r="H7" s="8"/>
    </row>
    <row r="8" customFormat="false" ht="25.5" hidden="false" customHeight="true" outlineLevel="0" collapsed="false">
      <c r="A8" s="9" t="s">
        <v>8</v>
      </c>
      <c r="B8" s="9"/>
      <c r="C8" s="9"/>
      <c r="D8" s="9"/>
      <c r="E8" s="9"/>
      <c r="F8" s="9"/>
      <c r="G8" s="9"/>
      <c r="H8" s="9"/>
    </row>
    <row r="9" customFormat="false" ht="21.75" hidden="false" customHeight="true" outlineLevel="0" collapsed="false">
      <c r="A9" s="5" t="s">
        <v>9</v>
      </c>
      <c r="B9" s="5"/>
      <c r="C9" s="6" t="s">
        <v>10</v>
      </c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5</v>
      </c>
      <c r="B10" s="7"/>
      <c r="C10" s="6" t="s">
        <v>11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A11" s="10" t="s">
        <v>12</v>
      </c>
      <c r="B11" s="10"/>
      <c r="C11" s="10"/>
      <c r="D11" s="10"/>
      <c r="E11" s="10"/>
      <c r="F11" s="10"/>
      <c r="G11" s="10"/>
      <c r="H11" s="10"/>
    </row>
    <row r="12" customFormat="false" ht="25.5" hidden="false" customHeight="true" outlineLevel="0" collapsed="false">
      <c r="A12" s="11" t="s">
        <v>13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5" t="s">
        <v>14</v>
      </c>
      <c r="B13" s="5"/>
      <c r="C13" s="6" t="s">
        <v>15</v>
      </c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5</v>
      </c>
      <c r="B14" s="7"/>
      <c r="C14" s="6" t="s">
        <v>16</v>
      </c>
      <c r="D14" s="6"/>
      <c r="E14" s="6"/>
      <c r="F14" s="6"/>
      <c r="G14" s="6"/>
      <c r="H14" s="6"/>
    </row>
    <row r="15" customFormat="false" ht="15" hidden="false" customHeight="true" outlineLevel="0" collapsed="false">
      <c r="A15" s="12" t="s">
        <v>17</v>
      </c>
      <c r="B15" s="12"/>
      <c r="C15" s="12"/>
      <c r="D15" s="12"/>
      <c r="E15" s="12"/>
      <c r="F15" s="12"/>
      <c r="G15" s="12"/>
      <c r="H15" s="12"/>
    </row>
    <row r="16" customFormat="false" ht="25.5" hidden="false" customHeight="true" outlineLevel="0" collapsed="false">
      <c r="A16" s="13" t="s">
        <v>18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A17" s="5" t="s">
        <v>19</v>
      </c>
      <c r="B17" s="5"/>
      <c r="C17" s="6" t="s">
        <v>20</v>
      </c>
      <c r="D17" s="6"/>
      <c r="E17" s="6"/>
      <c r="F17" s="6"/>
      <c r="G17" s="6"/>
      <c r="H17" s="6"/>
    </row>
    <row r="18" customFormat="false" ht="15" hidden="false" customHeight="true" outlineLevel="0" collapsed="false">
      <c r="A18" s="7" t="s">
        <v>5</v>
      </c>
      <c r="B18" s="7"/>
      <c r="C18" s="6" t="s">
        <v>21</v>
      </c>
      <c r="D18" s="6"/>
      <c r="E18" s="6"/>
      <c r="F18" s="6"/>
      <c r="G18" s="6"/>
      <c r="H18" s="6"/>
    </row>
    <row r="19" customFormat="false" ht="15" hidden="false" customHeight="true" outlineLevel="0" collapsed="false">
      <c r="A19" s="14" t="s">
        <v>22</v>
      </c>
      <c r="B19" s="14"/>
      <c r="C19" s="14"/>
      <c r="D19" s="14"/>
      <c r="E19" s="14"/>
      <c r="F19" s="14"/>
      <c r="G19" s="14"/>
      <c r="H19" s="14"/>
    </row>
    <row r="22" customFormat="false" ht="21.75" hidden="false" customHeight="true" outlineLevel="0" collapsed="false">
      <c r="A22" s="15" t="s">
        <v>23</v>
      </c>
      <c r="B22" s="15"/>
      <c r="C22" s="15"/>
      <c r="D22" s="15"/>
      <c r="E22" s="15"/>
      <c r="F22" s="15"/>
      <c r="G22" s="15"/>
      <c r="H22" s="15"/>
    </row>
    <row r="23" customFormat="false" ht="15" hidden="false" customHeight="true" outlineLevel="0" collapsed="false">
      <c r="A23" s="16" t="s">
        <v>24</v>
      </c>
      <c r="B23" s="16" t="s">
        <v>25</v>
      </c>
      <c r="C23" s="16" t="s">
        <v>26</v>
      </c>
      <c r="D23" s="16" t="s">
        <v>27</v>
      </c>
      <c r="E23" s="17" t="s">
        <v>28</v>
      </c>
      <c r="F23" s="17" t="s">
        <v>29</v>
      </c>
      <c r="G23" s="17" t="s">
        <v>27</v>
      </c>
    </row>
    <row r="24" customFormat="false" ht="15" hidden="false" customHeight="true" outlineLevel="0" collapsed="false">
      <c r="A24" s="18" t="s">
        <v>30</v>
      </c>
      <c r="B24" s="19" t="s">
        <v>31</v>
      </c>
      <c r="C24" s="18" t="s">
        <v>32</v>
      </c>
      <c r="D24" s="20" t="s">
        <v>33</v>
      </c>
      <c r="E24" s="21"/>
      <c r="F24" s="22" t="s">
        <v>34</v>
      </c>
      <c r="G24" s="22" t="s">
        <v>35</v>
      </c>
    </row>
    <row r="25" customFormat="false" ht="15" hidden="false" customHeight="true" outlineLevel="0" collapsed="false">
      <c r="A25" s="23" t="s">
        <v>30</v>
      </c>
      <c r="B25" s="24" t="s">
        <v>36</v>
      </c>
      <c r="C25" s="23" t="s">
        <v>37</v>
      </c>
      <c r="D25" s="25" t="s">
        <v>38</v>
      </c>
    </row>
    <row r="26" customFormat="false" ht="15" hidden="false" customHeight="true" outlineLevel="0" collapsed="false">
      <c r="A26" s="23" t="s">
        <v>30</v>
      </c>
      <c r="B26" s="24" t="s">
        <v>36</v>
      </c>
      <c r="C26" s="23" t="s">
        <v>39</v>
      </c>
      <c r="D26" s="25" t="s">
        <v>40</v>
      </c>
    </row>
    <row r="27" customFormat="false" ht="15" hidden="false" customHeight="true" outlineLevel="0" collapsed="false">
      <c r="A27" s="23" t="s">
        <v>30</v>
      </c>
      <c r="B27" s="24" t="s">
        <v>41</v>
      </c>
      <c r="C27" s="23" t="s">
        <v>42</v>
      </c>
      <c r="D27" s="25" t="s">
        <v>43</v>
      </c>
    </row>
    <row r="28" customFormat="false" ht="15" hidden="false" customHeight="true" outlineLevel="0" collapsed="false">
      <c r="A28" s="23" t="s">
        <v>30</v>
      </c>
      <c r="B28" s="24" t="s">
        <v>41</v>
      </c>
      <c r="C28" s="23" t="s">
        <v>44</v>
      </c>
      <c r="D28" s="25" t="s">
        <v>45</v>
      </c>
    </row>
    <row r="29" customFormat="false" ht="15" hidden="false" customHeight="true" outlineLevel="0" collapsed="false">
      <c r="A29" s="23" t="s">
        <v>30</v>
      </c>
      <c r="B29" s="24" t="s">
        <v>46</v>
      </c>
      <c r="C29" s="23" t="s">
        <v>47</v>
      </c>
      <c r="D29" s="25" t="s">
        <v>48</v>
      </c>
    </row>
    <row r="30" customFormat="false" ht="15" hidden="false" customHeight="true" outlineLevel="0" collapsed="false">
      <c r="A30" s="23" t="s">
        <v>49</v>
      </c>
      <c r="B30" s="24" t="s">
        <v>50</v>
      </c>
      <c r="C30" s="23" t="s">
        <v>51</v>
      </c>
      <c r="D30" s="25" t="s">
        <v>52</v>
      </c>
    </row>
    <row r="31" customFormat="false" ht="15" hidden="false" customHeight="true" outlineLevel="0" collapsed="false">
      <c r="A31" s="23" t="s">
        <v>49</v>
      </c>
      <c r="B31" s="24" t="s">
        <v>31</v>
      </c>
      <c r="C31" s="23" t="s">
        <v>53</v>
      </c>
      <c r="D31" s="25" t="s">
        <v>54</v>
      </c>
    </row>
    <row r="32" customFormat="false" ht="15" hidden="false" customHeight="true" outlineLevel="0" collapsed="false">
      <c r="A32" s="23" t="s">
        <v>49</v>
      </c>
      <c r="B32" s="24" t="s">
        <v>36</v>
      </c>
      <c r="C32" s="23" t="s">
        <v>55</v>
      </c>
      <c r="D32" s="25" t="s">
        <v>56</v>
      </c>
    </row>
    <row r="33" customFormat="false" ht="15" hidden="false" customHeight="true" outlineLevel="0" collapsed="false">
      <c r="A33" s="23" t="s">
        <v>49</v>
      </c>
      <c r="B33" s="24" t="s">
        <v>36</v>
      </c>
      <c r="C33" s="23" t="s">
        <v>57</v>
      </c>
      <c r="D33" s="25" t="s">
        <v>58</v>
      </c>
    </row>
    <row r="34" customFormat="false" ht="15" hidden="false" customHeight="true" outlineLevel="0" collapsed="false">
      <c r="A34" s="23" t="s">
        <v>49</v>
      </c>
      <c r="B34" s="24" t="s">
        <v>41</v>
      </c>
      <c r="C34" s="23" t="s">
        <v>59</v>
      </c>
      <c r="D34" s="25" t="s">
        <v>60</v>
      </c>
    </row>
    <row r="35" customFormat="false" ht="15" hidden="false" customHeight="true" outlineLevel="0" collapsed="false">
      <c r="A35" s="23" t="s">
        <v>49</v>
      </c>
      <c r="B35" s="24" t="s">
        <v>46</v>
      </c>
      <c r="C35" s="23" t="s">
        <v>61</v>
      </c>
      <c r="D35" s="25" t="s">
        <v>62</v>
      </c>
    </row>
    <row r="36" customFormat="false" ht="15" hidden="false" customHeight="true" outlineLevel="0" collapsed="false">
      <c r="A36" s="23" t="s">
        <v>49</v>
      </c>
      <c r="B36" s="24" t="s">
        <v>63</v>
      </c>
      <c r="C36" s="23" t="s">
        <v>64</v>
      </c>
      <c r="D36" s="25" t="s">
        <v>65</v>
      </c>
    </row>
    <row r="37" customFormat="false" ht="15" hidden="false" customHeight="true" outlineLevel="0" collapsed="false">
      <c r="A37" s="23" t="s">
        <v>66</v>
      </c>
      <c r="B37" s="24" t="s">
        <v>50</v>
      </c>
      <c r="C37" s="23" t="s">
        <v>67</v>
      </c>
      <c r="D37" s="25" t="s">
        <v>68</v>
      </c>
    </row>
    <row r="38" customFormat="false" ht="15" hidden="false" customHeight="true" outlineLevel="0" collapsed="false">
      <c r="A38" s="23" t="s">
        <v>66</v>
      </c>
      <c r="B38" s="24" t="s">
        <v>63</v>
      </c>
      <c r="C38" s="23" t="s">
        <v>69</v>
      </c>
      <c r="D38" s="25" t="s">
        <v>70</v>
      </c>
    </row>
    <row r="39" customFormat="false" ht="15" hidden="false" customHeight="true" outlineLevel="0" collapsed="false">
      <c r="A39" s="23" t="s">
        <v>66</v>
      </c>
      <c r="B39" s="24" t="s">
        <v>36</v>
      </c>
      <c r="C39" s="23" t="s">
        <v>71</v>
      </c>
      <c r="D39" s="25" t="s">
        <v>72</v>
      </c>
    </row>
    <row r="40" customFormat="false" ht="15" hidden="false" customHeight="true" outlineLevel="0" collapsed="false">
      <c r="A40" s="23" t="s">
        <v>66</v>
      </c>
      <c r="B40" s="24" t="s">
        <v>73</v>
      </c>
      <c r="C40" s="23" t="s">
        <v>74</v>
      </c>
      <c r="D40" s="25" t="s">
        <v>75</v>
      </c>
    </row>
    <row r="41" customFormat="false" ht="15" hidden="false" customHeight="true" outlineLevel="0" collapsed="false">
      <c r="A41" s="23" t="s">
        <v>66</v>
      </c>
      <c r="B41" s="24" t="s">
        <v>76</v>
      </c>
      <c r="C41" s="23" t="s">
        <v>77</v>
      </c>
      <c r="D41" s="25" t="s">
        <v>78</v>
      </c>
    </row>
    <row r="42" customFormat="false" ht="15" hidden="false" customHeight="true" outlineLevel="0" collapsed="false">
      <c r="A42" s="23" t="s">
        <v>79</v>
      </c>
      <c r="B42" s="24" t="s">
        <v>36</v>
      </c>
      <c r="C42" s="23" t="s">
        <v>80</v>
      </c>
      <c r="D42" s="25" t="s">
        <v>81</v>
      </c>
    </row>
    <row r="43" customFormat="false" ht="15" hidden="false" customHeight="true" outlineLevel="0" collapsed="false">
      <c r="A43" s="23" t="s">
        <v>79</v>
      </c>
      <c r="B43" s="24" t="s">
        <v>50</v>
      </c>
      <c r="C43" s="23" t="s">
        <v>82</v>
      </c>
      <c r="D43" s="25" t="s">
        <v>83</v>
      </c>
    </row>
    <row r="44" customFormat="false" ht="15" hidden="false" customHeight="true" outlineLevel="0" collapsed="false">
      <c r="A44" s="23" t="s">
        <v>79</v>
      </c>
      <c r="B44" s="24" t="s">
        <v>63</v>
      </c>
      <c r="C44" s="23" t="s">
        <v>84</v>
      </c>
      <c r="D44" s="25" t="s">
        <v>85</v>
      </c>
    </row>
    <row r="45" customFormat="false" ht="15" hidden="false" customHeight="true" outlineLevel="0" collapsed="false">
      <c r="A45" s="23" t="s">
        <v>79</v>
      </c>
      <c r="B45" s="24" t="s">
        <v>73</v>
      </c>
      <c r="C45" s="23" t="s">
        <v>86</v>
      </c>
      <c r="D45" s="25" t="s">
        <v>87</v>
      </c>
    </row>
    <row r="46" customFormat="false" ht="15" hidden="false" customHeight="true" outlineLevel="0" collapsed="false">
      <c r="A46" s="23" t="s">
        <v>79</v>
      </c>
      <c r="B46" s="24" t="s">
        <v>36</v>
      </c>
      <c r="C46" s="23" t="s">
        <v>88</v>
      </c>
      <c r="D46" s="25" t="s">
        <v>89</v>
      </c>
    </row>
    <row r="47" customFormat="false" ht="15" hidden="false" customHeight="true" outlineLevel="0" collapsed="false">
      <c r="A47" s="23" t="s">
        <v>90</v>
      </c>
      <c r="B47" s="24" t="s">
        <v>91</v>
      </c>
      <c r="C47" s="23" t="s">
        <v>92</v>
      </c>
      <c r="D47" s="25" t="s">
        <v>93</v>
      </c>
    </row>
    <row r="48" customFormat="false" ht="15" hidden="false" customHeight="true" outlineLevel="0" collapsed="false">
      <c r="A48" s="23" t="s">
        <v>90</v>
      </c>
      <c r="B48" s="24" t="s">
        <v>76</v>
      </c>
      <c r="C48" s="23" t="s">
        <v>94</v>
      </c>
      <c r="D48" s="25" t="s">
        <v>95</v>
      </c>
    </row>
    <row r="49" customFormat="false" ht="15" hidden="false" customHeight="true" outlineLevel="0" collapsed="false">
      <c r="A49" s="23" t="s">
        <v>90</v>
      </c>
      <c r="B49" s="24" t="s">
        <v>96</v>
      </c>
      <c r="C49" s="23" t="s">
        <v>97</v>
      </c>
      <c r="D49" s="25" t="s">
        <v>98</v>
      </c>
    </row>
    <row r="50" customFormat="false" ht="15" hidden="false" customHeight="true" outlineLevel="0" collapsed="false">
      <c r="A50" s="23" t="s">
        <v>99</v>
      </c>
      <c r="B50" s="24" t="s">
        <v>100</v>
      </c>
      <c r="C50" s="23" t="s">
        <v>101</v>
      </c>
      <c r="D50" s="25" t="s">
        <v>102</v>
      </c>
    </row>
    <row r="51" customFormat="false" ht="15" hidden="false" customHeight="true" outlineLevel="0" collapsed="false">
      <c r="A51" s="23" t="s">
        <v>99</v>
      </c>
      <c r="B51" s="24" t="s">
        <v>63</v>
      </c>
      <c r="C51" s="23" t="s">
        <v>103</v>
      </c>
      <c r="D51" s="25" t="s">
        <v>104</v>
      </c>
    </row>
    <row r="52" customFormat="false" ht="15" hidden="false" customHeight="true" outlineLevel="0" collapsed="false">
      <c r="A52" s="23" t="s">
        <v>99</v>
      </c>
      <c r="B52" s="24" t="s">
        <v>36</v>
      </c>
      <c r="C52" s="23" t="s">
        <v>105</v>
      </c>
      <c r="D52" s="25" t="s">
        <v>106</v>
      </c>
    </row>
    <row r="53" customFormat="false" ht="15" hidden="false" customHeight="true" outlineLevel="0" collapsed="false">
      <c r="A53" s="23" t="s">
        <v>99</v>
      </c>
      <c r="B53" s="24" t="s">
        <v>73</v>
      </c>
      <c r="C53" s="23" t="s">
        <v>107</v>
      </c>
      <c r="D53" s="25" t="s">
        <v>108</v>
      </c>
    </row>
    <row r="54" customFormat="false" ht="15" hidden="false" customHeight="true" outlineLevel="0" collapsed="false">
      <c r="A54" s="23" t="s">
        <v>99</v>
      </c>
      <c r="B54" s="24" t="s">
        <v>76</v>
      </c>
      <c r="C54" s="23" t="s">
        <v>109</v>
      </c>
      <c r="D54" s="25" t="s">
        <v>110</v>
      </c>
    </row>
    <row r="55" customFormat="false" ht="15" hidden="false" customHeight="true" outlineLevel="0" collapsed="false">
      <c r="A55" s="23" t="s">
        <v>99</v>
      </c>
      <c r="B55" s="24" t="s">
        <v>96</v>
      </c>
      <c r="C55" s="23" t="s">
        <v>111</v>
      </c>
      <c r="D55" s="25" t="s">
        <v>112</v>
      </c>
    </row>
    <row r="56" customFormat="false" ht="15" hidden="false" customHeight="true" outlineLevel="0" collapsed="false">
      <c r="A56" s="23" t="s">
        <v>113</v>
      </c>
      <c r="B56" s="24" t="s">
        <v>100</v>
      </c>
      <c r="C56" s="23" t="s">
        <v>114</v>
      </c>
      <c r="D56" s="25" t="s">
        <v>115</v>
      </c>
    </row>
    <row r="57" customFormat="false" ht="15" hidden="false" customHeight="true" outlineLevel="0" collapsed="false">
      <c r="A57" s="23" t="s">
        <v>113</v>
      </c>
      <c r="B57" s="24" t="s">
        <v>116</v>
      </c>
      <c r="C57" s="23" t="s">
        <v>117</v>
      </c>
      <c r="D57" s="25" t="s">
        <v>118</v>
      </c>
    </row>
    <row r="58" customFormat="false" ht="15" hidden="false" customHeight="true" outlineLevel="0" collapsed="false">
      <c r="A58" s="23" t="s">
        <v>113</v>
      </c>
      <c r="B58" s="24" t="s">
        <v>119</v>
      </c>
      <c r="C58" s="23" t="s">
        <v>120</v>
      </c>
      <c r="D58" s="25" t="s">
        <v>121</v>
      </c>
    </row>
    <row r="59" customFormat="false" ht="15" hidden="false" customHeight="true" outlineLevel="0" collapsed="false">
      <c r="A59" s="23" t="s">
        <v>113</v>
      </c>
      <c r="B59" s="24" t="s">
        <v>63</v>
      </c>
      <c r="C59" s="23" t="s">
        <v>122</v>
      </c>
      <c r="D59" s="25" t="s">
        <v>123</v>
      </c>
    </row>
    <row r="60" customFormat="false" ht="15" hidden="false" customHeight="true" outlineLevel="0" collapsed="false">
      <c r="A60" s="23" t="s">
        <v>113</v>
      </c>
      <c r="B60" s="24" t="s">
        <v>36</v>
      </c>
      <c r="C60" s="23" t="s">
        <v>124</v>
      </c>
      <c r="D60" s="25" t="s">
        <v>125</v>
      </c>
    </row>
    <row r="61" customFormat="false" ht="15" hidden="false" customHeight="true" outlineLevel="0" collapsed="false">
      <c r="A61" s="23" t="s">
        <v>113</v>
      </c>
      <c r="B61" s="24" t="s">
        <v>73</v>
      </c>
      <c r="C61" s="23" t="s">
        <v>126</v>
      </c>
      <c r="D61" s="25" t="s">
        <v>127</v>
      </c>
    </row>
    <row r="62" customFormat="false" ht="15" hidden="false" customHeight="true" outlineLevel="0" collapsed="false">
      <c r="A62" s="23" t="s">
        <v>128</v>
      </c>
      <c r="B62" s="24" t="s">
        <v>36</v>
      </c>
      <c r="C62" s="23" t="s">
        <v>129</v>
      </c>
      <c r="D62" s="25" t="s">
        <v>130</v>
      </c>
    </row>
    <row r="63" customFormat="false" ht="15" hidden="false" customHeight="true" outlineLevel="0" collapsed="false">
      <c r="A63" s="23" t="s">
        <v>128</v>
      </c>
      <c r="B63" s="24" t="s">
        <v>116</v>
      </c>
      <c r="C63" s="23" t="s">
        <v>131</v>
      </c>
      <c r="D63" s="25" t="s">
        <v>132</v>
      </c>
    </row>
    <row r="64" customFormat="false" ht="15" hidden="false" customHeight="true" outlineLevel="0" collapsed="false">
      <c r="A64" s="23" t="s">
        <v>128</v>
      </c>
      <c r="B64" s="24" t="s">
        <v>63</v>
      </c>
      <c r="C64" s="23" t="s">
        <v>133</v>
      </c>
      <c r="D64" s="25" t="s">
        <v>134</v>
      </c>
    </row>
    <row r="65" customFormat="false" ht="15" hidden="false" customHeight="true" outlineLevel="0" collapsed="false">
      <c r="A65" s="23" t="s">
        <v>128</v>
      </c>
      <c r="B65" s="24" t="s">
        <v>100</v>
      </c>
      <c r="C65" s="23" t="s">
        <v>135</v>
      </c>
      <c r="D65" s="25" t="s">
        <v>136</v>
      </c>
    </row>
    <row r="66" customFormat="false" ht="15" hidden="false" customHeight="true" outlineLevel="0" collapsed="false">
      <c r="A66" s="23" t="s">
        <v>128</v>
      </c>
      <c r="B66" s="24" t="s">
        <v>73</v>
      </c>
      <c r="C66" s="23" t="s">
        <v>137</v>
      </c>
      <c r="D66" s="25" t="s">
        <v>138</v>
      </c>
    </row>
    <row r="67" customFormat="false" ht="15" hidden="false" customHeight="true" outlineLevel="0" collapsed="false">
      <c r="A67" s="23" t="s">
        <v>139</v>
      </c>
      <c r="B67" s="24" t="s">
        <v>140</v>
      </c>
      <c r="C67" s="23" t="s">
        <v>141</v>
      </c>
      <c r="D67" s="25" t="s">
        <v>142</v>
      </c>
    </row>
    <row r="68" customFormat="false" ht="15" hidden="false" customHeight="true" outlineLevel="0" collapsed="false">
      <c r="A68" s="23" t="s">
        <v>139</v>
      </c>
      <c r="B68" s="24" t="s">
        <v>41</v>
      </c>
      <c r="C68" s="23" t="s">
        <v>143</v>
      </c>
      <c r="D68" s="25" t="s">
        <v>144</v>
      </c>
    </row>
    <row r="69" customFormat="false" ht="15" hidden="false" customHeight="true" outlineLevel="0" collapsed="false">
      <c r="A69" s="23" t="s">
        <v>139</v>
      </c>
      <c r="B69" s="24" t="s">
        <v>36</v>
      </c>
      <c r="C69" s="23" t="s">
        <v>145</v>
      </c>
      <c r="D69" s="25" t="s">
        <v>146</v>
      </c>
    </row>
    <row r="70" customFormat="false" ht="15" hidden="false" customHeight="true" outlineLevel="0" collapsed="false">
      <c r="A70" s="23" t="s">
        <v>139</v>
      </c>
      <c r="B70" s="24" t="s">
        <v>63</v>
      </c>
      <c r="C70" s="23" t="s">
        <v>147</v>
      </c>
      <c r="D70" s="25" t="s">
        <v>148</v>
      </c>
    </row>
    <row r="71" customFormat="false" ht="15" hidden="false" customHeight="true" outlineLevel="0" collapsed="false">
      <c r="A71" s="23" t="s">
        <v>139</v>
      </c>
      <c r="B71" s="24" t="s">
        <v>149</v>
      </c>
      <c r="C71" s="23" t="s">
        <v>150</v>
      </c>
      <c r="D71" s="25" t="s">
        <v>151</v>
      </c>
    </row>
    <row r="72" customFormat="false" ht="15" hidden="false" customHeight="true" outlineLevel="0" collapsed="false">
      <c r="A72" s="23" t="s">
        <v>152</v>
      </c>
      <c r="B72" s="24" t="s">
        <v>63</v>
      </c>
      <c r="C72" s="23" t="s">
        <v>153</v>
      </c>
      <c r="D72" s="25" t="s">
        <v>154</v>
      </c>
    </row>
    <row r="73" customFormat="false" ht="15" hidden="false" customHeight="true" outlineLevel="0" collapsed="false">
      <c r="A73" s="23" t="s">
        <v>152</v>
      </c>
      <c r="B73" s="24" t="s">
        <v>116</v>
      </c>
      <c r="C73" s="23" t="s">
        <v>155</v>
      </c>
      <c r="D73" s="25" t="s">
        <v>156</v>
      </c>
    </row>
    <row r="74" customFormat="false" ht="15" hidden="false" customHeight="true" outlineLevel="0" collapsed="false">
      <c r="A74" s="23" t="s">
        <v>152</v>
      </c>
      <c r="B74" s="24" t="s">
        <v>46</v>
      </c>
      <c r="C74" s="23" t="s">
        <v>157</v>
      </c>
      <c r="D74" s="25" t="s">
        <v>158</v>
      </c>
    </row>
    <row r="75" customFormat="false" ht="15" hidden="false" customHeight="true" outlineLevel="0" collapsed="false">
      <c r="A75" s="23" t="s">
        <v>152</v>
      </c>
      <c r="B75" s="24" t="s">
        <v>140</v>
      </c>
      <c r="C75" s="23" t="s">
        <v>159</v>
      </c>
      <c r="D75" s="25" t="s">
        <v>160</v>
      </c>
    </row>
    <row r="76" customFormat="false" ht="15" hidden="false" customHeight="true" outlineLevel="0" collapsed="false">
      <c r="A76" s="23" t="s">
        <v>152</v>
      </c>
      <c r="B76" s="24" t="s">
        <v>96</v>
      </c>
      <c r="C76" s="23" t="s">
        <v>161</v>
      </c>
      <c r="D76" s="25" t="s">
        <v>162</v>
      </c>
    </row>
    <row r="77" customFormat="false" ht="15" hidden="false" customHeight="true" outlineLevel="0" collapsed="false">
      <c r="A77" s="23" t="s">
        <v>152</v>
      </c>
      <c r="B77" s="24" t="s">
        <v>41</v>
      </c>
      <c r="C77" s="23" t="s">
        <v>163</v>
      </c>
      <c r="D77" s="25" t="s">
        <v>164</v>
      </c>
    </row>
    <row r="78" customFormat="false" ht="15" hidden="false" customHeight="true" outlineLevel="0" collapsed="false">
      <c r="A78" s="23" t="s">
        <v>152</v>
      </c>
      <c r="B78" s="24" t="s">
        <v>41</v>
      </c>
      <c r="C78" s="23" t="s">
        <v>165</v>
      </c>
      <c r="D78" s="25" t="s">
        <v>166</v>
      </c>
    </row>
    <row r="79" customFormat="false" ht="15" hidden="false" customHeight="true" outlineLevel="0" collapsed="false">
      <c r="A79" s="23" t="s">
        <v>152</v>
      </c>
      <c r="B79" s="24" t="s">
        <v>167</v>
      </c>
      <c r="C79" s="23" t="s">
        <v>168</v>
      </c>
      <c r="D79" s="25" t="s">
        <v>169</v>
      </c>
    </row>
    <row r="80" customFormat="false" ht="15" hidden="false" customHeight="true" outlineLevel="0" collapsed="false">
      <c r="A80" s="23" t="s">
        <v>170</v>
      </c>
      <c r="B80" s="24" t="s">
        <v>63</v>
      </c>
      <c r="C80" s="23" t="s">
        <v>171</v>
      </c>
      <c r="D80" s="25" t="s">
        <v>172</v>
      </c>
    </row>
    <row r="81" customFormat="false" ht="15" hidden="false" customHeight="true" outlineLevel="0" collapsed="false">
      <c r="A81" s="23" t="s">
        <v>170</v>
      </c>
      <c r="B81" s="24" t="s">
        <v>116</v>
      </c>
      <c r="C81" s="23" t="s">
        <v>173</v>
      </c>
      <c r="D81" s="25" t="s">
        <v>174</v>
      </c>
    </row>
    <row r="82" customFormat="false" ht="15" hidden="false" customHeight="true" outlineLevel="0" collapsed="false">
      <c r="A82" s="23" t="s">
        <v>170</v>
      </c>
      <c r="B82" s="24" t="s">
        <v>116</v>
      </c>
      <c r="C82" s="23" t="s">
        <v>175</v>
      </c>
      <c r="D82" s="25" t="s">
        <v>176</v>
      </c>
    </row>
    <row r="83" customFormat="false" ht="15" hidden="false" customHeight="true" outlineLevel="0" collapsed="false">
      <c r="A83" s="23" t="s">
        <v>170</v>
      </c>
      <c r="B83" s="24" t="s">
        <v>41</v>
      </c>
      <c r="C83" s="23" t="s">
        <v>177</v>
      </c>
      <c r="D83" s="25" t="s">
        <v>178</v>
      </c>
    </row>
    <row r="84" customFormat="false" ht="15" hidden="false" customHeight="true" outlineLevel="0" collapsed="false">
      <c r="A84" s="23" t="s">
        <v>170</v>
      </c>
      <c r="B84" s="24" t="s">
        <v>140</v>
      </c>
      <c r="C84" s="23" t="s">
        <v>179</v>
      </c>
      <c r="D84" s="25" t="s">
        <v>180</v>
      </c>
    </row>
    <row r="85" customFormat="false" ht="15" hidden="false" customHeight="true" outlineLevel="0" collapsed="false">
      <c r="A85" s="23" t="s">
        <v>170</v>
      </c>
      <c r="B85" s="24" t="s">
        <v>181</v>
      </c>
      <c r="C85" s="23" t="s">
        <v>182</v>
      </c>
      <c r="D85" s="25" t="s">
        <v>183</v>
      </c>
    </row>
  </sheetData>
  <mergeCells count="27">
    <mergeCell ref="A1:H1"/>
    <mergeCell ref="A2:H2"/>
    <mergeCell ref="A4:H4"/>
    <mergeCell ref="A5:B5"/>
    <mergeCell ref="C5:H5"/>
    <mergeCell ref="A6:B6"/>
    <mergeCell ref="C6:H6"/>
    <mergeCell ref="A7:H7"/>
    <mergeCell ref="A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H15"/>
    <mergeCell ref="A16:H16"/>
    <mergeCell ref="A17:B17"/>
    <mergeCell ref="C17:H17"/>
    <mergeCell ref="A18:B18"/>
    <mergeCell ref="C18:H18"/>
    <mergeCell ref="A19:H19"/>
    <mergeCell ref="A22:H22"/>
  </mergeCells>
  <hyperlinks>
    <hyperlink ref="A7" r:id="rId1" location="'China%20Demand'!A1" display="→ vedi sheet: 'China Demand'"/>
    <hyperlink ref="A11" r:id="rId2" location="'US%20Exports'!A1" display="→ vedi sheet: 'US Exports'"/>
    <hyperlink ref="A15" r:id="rId3" location="'Europe%20Energy'!A1" display="→ vedi sheet: 'Europe Energy'"/>
    <hyperlink ref="A19" r:id="rId4" location="'Iran%20Production'!A1" display="→ vedi sheet: 'Iran Production'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5" min="5" style="1" width="28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" t="s">
        <v>184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185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17" t="s">
        <v>186</v>
      </c>
      <c r="B4" s="17" t="s">
        <v>187</v>
      </c>
      <c r="C4" s="17" t="s">
        <v>188</v>
      </c>
      <c r="D4" s="17" t="s">
        <v>189</v>
      </c>
      <c r="E4" s="17" t="s">
        <v>190</v>
      </c>
      <c r="F4" s="17" t="s">
        <v>191</v>
      </c>
    </row>
    <row r="5" customFormat="false" ht="30" hidden="false" customHeight="true" outlineLevel="0" collapsed="false">
      <c r="A5" s="26" t="s">
        <v>192</v>
      </c>
      <c r="B5" s="27" t="s">
        <v>193</v>
      </c>
      <c r="C5" s="28" t="n">
        <f aca="false">'China Demand'!B22</f>
        <v>9.35</v>
      </c>
      <c r="D5" s="29" t="n">
        <f aca="false">'China Demand'!B22-'China Demand'!B10</f>
        <v>-2.05</v>
      </c>
      <c r="E5" s="30" t="str">
        <f aca="false">IF('China Demand'!B22&lt;10,"⬇ Demand destruction in atto","→ Ancora stabile")</f>
        <v>⬇ Demand destruction in atto</v>
      </c>
      <c r="F5" s="31" t="str">
        <f aca="false">IF('China Demand'!B22&lt;10,"✓ CONFERMATA","✗ Non ancora")</f>
        <v>✓ CONFERMATA</v>
      </c>
    </row>
    <row r="6" customFormat="false" ht="30" hidden="false" customHeight="true" outlineLevel="0" collapsed="false">
      <c r="A6" s="26" t="s">
        <v>194</v>
      </c>
      <c r="B6" s="27" t="s">
        <v>195</v>
      </c>
      <c r="C6" s="28" t="n">
        <f aca="false">'US Exports'!K22</f>
        <v>7.725</v>
      </c>
      <c r="D6" s="29" t="n">
        <f aca="false">'US Exports'!K22-'US Exports'!K10</f>
        <v>0.350000000000001</v>
      </c>
      <c r="E6" s="30" t="str">
        <f aca="false">IF('US Exports'!H22&gt;0.95,"⚠ Max capacity raggiunto","→ Capacità ancora disponibile")</f>
        <v>⚠ Max capacity raggiunto</v>
      </c>
      <c r="F6" s="31" t="str">
        <f aca="false">IF('US Exports'!H22&gt;0.95,"⚠ Limite raggiunto","✓ ANCORA VALIDA")</f>
        <v>⚠ Limite raggiunto</v>
      </c>
    </row>
    <row r="7" customFormat="false" ht="30" hidden="false" customHeight="true" outlineLevel="0" collapsed="false">
      <c r="A7" s="26" t="s">
        <v>196</v>
      </c>
      <c r="B7" s="27" t="s">
        <v>197</v>
      </c>
      <c r="C7" s="28" t="n">
        <f aca="false">'Europe Energy'!G22</f>
        <v>108</v>
      </c>
      <c r="D7" s="29" t="n">
        <f aca="false">'Europe Energy'!G22-'Europe Energy'!G10</f>
        <v>44</v>
      </c>
      <c r="E7" s="30" t="str">
        <f aca="false">IF(OR('Europe Energy'!G22&gt;=100,'Europe Energy'!D22&lt;0.7),"⛔ Crisi in formazione",IF(OR('Europe Energy'!G22&gt;=80,'Europe Energy'!D22&lt;0.8),"⚠ Tensione","✓ Calma persistente"))</f>
        <v>⛔ Crisi in formazione</v>
      </c>
      <c r="F7" s="31" t="str">
        <f aca="false">IF(OR('Europe Energy'!G22&gt;=100,'Europe Energy'!D22&lt;0.7),"✗ COMPROMESSA",IF(OR('Europe Energy'!G22&gt;=80,'Europe Energy'!D22&lt;0.8),"⚠ Sotto pressione","✓ CONFERMATA"))</f>
        <v>✗ COMPROMESSA</v>
      </c>
    </row>
    <row r="8" customFormat="false" ht="30" hidden="false" customHeight="true" outlineLevel="0" collapsed="false">
      <c r="A8" s="26" t="s">
        <v>198</v>
      </c>
      <c r="B8" s="27" t="s">
        <v>199</v>
      </c>
      <c r="C8" s="28" t="n">
        <f aca="false">'Iran Production'!G22</f>
        <v>130</v>
      </c>
      <c r="D8" s="29" t="n">
        <f aca="false">'Iran Production'!G22-'Iran Production'!G10</f>
        <v>129.65</v>
      </c>
      <c r="E8" s="30" t="str">
        <f aca="false">IF('Iran Production'!G22&lt;200,"✓ Nessuna esplosione","⚠ Danni significativi")</f>
        <v>✓ Nessuna esplosione</v>
      </c>
      <c r="F8" s="31" t="str">
        <f aca="false">IF('Iran Production'!G22&lt;500,"✓ CONFERMATA","✗ Tesi rotta")</f>
        <v>✓ CONFERMATA</v>
      </c>
    </row>
    <row r="11" customFormat="false" ht="21.75" hidden="false" customHeight="true" outlineLevel="0" collapsed="false">
      <c r="A11" s="15" t="s">
        <v>200</v>
      </c>
      <c r="B11" s="15"/>
      <c r="C11" s="15"/>
      <c r="D11" s="15"/>
      <c r="E11" s="15"/>
      <c r="F11" s="15"/>
    </row>
    <row r="12" customFormat="false" ht="27.75" hidden="false" customHeight="true" outlineLevel="0" collapsed="false">
      <c r="A12" s="6" t="s">
        <v>201</v>
      </c>
      <c r="B12" s="6"/>
      <c r="C12" s="6"/>
      <c r="D12" s="6"/>
      <c r="E12" s="6"/>
      <c r="F12" s="6"/>
    </row>
    <row r="13" customFormat="false" ht="27.75" hidden="false" customHeight="true" outlineLevel="0" collapsed="false">
      <c r="A13" s="6" t="s">
        <v>202</v>
      </c>
      <c r="B13" s="6"/>
      <c r="C13" s="6"/>
      <c r="D13" s="6"/>
      <c r="E13" s="6"/>
      <c r="F13" s="6"/>
    </row>
    <row r="14" customFormat="false" ht="27.75" hidden="false" customHeight="true" outlineLevel="0" collapsed="false">
      <c r="A14" s="6" t="s">
        <v>203</v>
      </c>
      <c r="B14" s="6"/>
      <c r="C14" s="6"/>
      <c r="D14" s="6"/>
      <c r="E14" s="6"/>
      <c r="F14" s="6"/>
    </row>
    <row r="15" customFormat="false" ht="27.75" hidden="false" customHeight="true" outlineLevel="0" collapsed="false">
      <c r="A15" s="6" t="s">
        <v>204</v>
      </c>
      <c r="B15" s="6"/>
      <c r="C15" s="6"/>
      <c r="D15" s="6"/>
      <c r="E15" s="6"/>
      <c r="F15" s="6"/>
    </row>
    <row r="16" customFormat="false" ht="27.75" hidden="false" customHeight="true" outlineLevel="0" collapsed="false">
      <c r="A16" s="6" t="s">
        <v>205</v>
      </c>
      <c r="B16" s="6"/>
      <c r="C16" s="6"/>
      <c r="D16" s="6"/>
      <c r="E16" s="6"/>
      <c r="F16" s="6"/>
    </row>
    <row r="17" customFormat="false" ht="36" hidden="false" customHeight="true" outlineLevel="0" collapsed="false">
      <c r="A17" s="6" t="s">
        <v>206</v>
      </c>
      <c r="B17" s="6"/>
      <c r="C17" s="6"/>
      <c r="D17" s="6"/>
      <c r="E17" s="6"/>
      <c r="F17" s="6"/>
    </row>
    <row r="18" customFormat="false" ht="39.75" hidden="false" customHeight="true" outlineLevel="0" collapsed="false">
      <c r="A18" s="6" t="s">
        <v>207</v>
      </c>
      <c r="B18" s="6"/>
      <c r="C18" s="6"/>
      <c r="D18" s="6"/>
      <c r="E18" s="6"/>
      <c r="F18" s="6"/>
    </row>
    <row r="19" customFormat="false" ht="39.75" hidden="false" customHeight="true" outlineLevel="0" collapsed="false">
      <c r="A19" s="6" t="s">
        <v>208</v>
      </c>
      <c r="B19" s="6"/>
      <c r="C19" s="6"/>
      <c r="D19" s="6"/>
      <c r="E19" s="6"/>
      <c r="F19" s="6"/>
    </row>
    <row r="20" customFormat="false" ht="48" hidden="false" customHeight="true" outlineLevel="0" collapsed="false">
      <c r="A20" s="32" t="s">
        <v>209</v>
      </c>
      <c r="B20" s="32"/>
      <c r="C20" s="32"/>
      <c r="D20" s="32"/>
      <c r="E20" s="32"/>
      <c r="F20" s="32"/>
    </row>
    <row r="21" customFormat="false" ht="43.5" hidden="false" customHeight="true" outlineLevel="0" collapsed="false">
      <c r="A21" s="6" t="s">
        <v>210</v>
      </c>
      <c r="B21" s="6"/>
      <c r="C21" s="6"/>
      <c r="D21" s="6"/>
      <c r="E21" s="6"/>
      <c r="F21" s="6"/>
    </row>
    <row r="22" customFormat="false" ht="51.75" hidden="false" customHeight="true" outlineLevel="0" collapsed="false">
      <c r="A22" s="32" t="s">
        <v>211</v>
      </c>
      <c r="B22" s="32"/>
      <c r="C22" s="32"/>
      <c r="D22" s="32"/>
      <c r="E22" s="32"/>
      <c r="F22" s="32"/>
    </row>
    <row r="23" customFormat="false" ht="43.5" hidden="false" customHeight="true" outlineLevel="0" collapsed="false">
      <c r="A23" s="6" t="s">
        <v>212</v>
      </c>
      <c r="B23" s="6"/>
      <c r="C23" s="6"/>
      <c r="D23" s="6"/>
      <c r="E23" s="6"/>
      <c r="F23" s="6"/>
    </row>
    <row r="24" customFormat="false" ht="43.5" hidden="false" customHeight="true" outlineLevel="0" collapsed="false">
      <c r="A24" s="6" t="s">
        <v>213</v>
      </c>
      <c r="B24" s="6"/>
      <c r="C24" s="6"/>
      <c r="D24" s="6"/>
      <c r="E24" s="6"/>
      <c r="F24" s="6"/>
    </row>
    <row r="25" customFormat="false" ht="60" hidden="false" customHeight="true" outlineLevel="0" collapsed="false">
      <c r="A25" s="32" t="s">
        <v>214</v>
      </c>
      <c r="B25" s="32"/>
      <c r="C25" s="32"/>
      <c r="D25" s="32"/>
      <c r="E25" s="32"/>
      <c r="F25" s="32"/>
    </row>
    <row r="26" customFormat="false" ht="67.5" hidden="false" customHeight="true" outlineLevel="0" collapsed="false">
      <c r="A26" s="32" t="s">
        <v>215</v>
      </c>
      <c r="B26" s="32"/>
      <c r="C26" s="32"/>
      <c r="D26" s="32"/>
      <c r="E26" s="32"/>
      <c r="F26" s="32"/>
    </row>
    <row r="27" customFormat="false" ht="63.75" hidden="false" customHeight="true" outlineLevel="0" collapsed="false">
      <c r="A27" s="33" t="s">
        <v>216</v>
      </c>
      <c r="B27" s="33"/>
      <c r="C27" s="33"/>
      <c r="D27" s="33"/>
      <c r="E27" s="33"/>
      <c r="F27" s="33"/>
    </row>
    <row r="28" customFormat="false" ht="67.5" hidden="false" customHeight="true" outlineLevel="0" collapsed="false">
      <c r="A28" s="32" t="s">
        <v>217</v>
      </c>
      <c r="B28" s="32"/>
      <c r="C28" s="32"/>
      <c r="D28" s="32"/>
      <c r="E28" s="32"/>
      <c r="F28" s="32"/>
    </row>
    <row r="29" customFormat="false" ht="72" hidden="false" customHeight="true" outlineLevel="0" collapsed="false">
      <c r="A29" s="32" t="s">
        <v>218</v>
      </c>
      <c r="B29" s="32"/>
      <c r="C29" s="32"/>
      <c r="D29" s="32"/>
      <c r="E29" s="32"/>
      <c r="F29" s="32"/>
    </row>
    <row r="30" customFormat="false" ht="72" hidden="false" customHeight="true" outlineLevel="0" collapsed="false">
      <c r="A30" s="32" t="s">
        <v>219</v>
      </c>
      <c r="B30" s="32"/>
      <c r="C30" s="32"/>
      <c r="D30" s="32"/>
      <c r="E30" s="32"/>
      <c r="F30" s="32"/>
    </row>
    <row r="31" customFormat="false" ht="21.75" hidden="false" customHeight="true" outlineLevel="0" collapsed="false">
      <c r="A31" s="5" t="s">
        <v>220</v>
      </c>
      <c r="B31" s="5"/>
      <c r="C31" s="5"/>
      <c r="D31" s="5"/>
      <c r="E31" s="5"/>
      <c r="F31" s="5"/>
    </row>
    <row r="32" customFormat="false" ht="75.75" hidden="false" customHeight="true" outlineLevel="0" collapsed="false">
      <c r="A32" s="32" t="s">
        <v>221</v>
      </c>
      <c r="B32" s="32"/>
      <c r="C32" s="32"/>
      <c r="D32" s="32"/>
      <c r="E32" s="32"/>
      <c r="F32" s="32"/>
    </row>
  </sheetData>
  <mergeCells count="24">
    <mergeCell ref="A1:F1"/>
    <mergeCell ref="A2:F2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</mergeCells>
  <conditionalFormatting sqref="F5:F8">
    <cfRule type="expression" priority="2" aboveAverage="0" equalAverage="0" bottom="0" percent="0" rank="0" text="" dxfId="0">
      <formula>ISNUMBER(SEARCH("✓",F5))</formula>
    </cfRule>
    <cfRule type="expression" priority="3" aboveAverage="0" equalAverage="0" bottom="0" percent="0" rank="0" text="" dxfId="1">
      <formula>ISNUMBER(SEARCH("✗",F5))</formula>
    </cfRule>
    <cfRule type="expression" priority="4" aboveAverage="0" equalAverage="0" bottom="0" percent="0" rank="0" text="" dxfId="2">
      <formula>ISNUMBER(SEARCH("⚠",F5))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1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14"/>
  </cols>
  <sheetData>
    <row r="1" customFormat="false" ht="27.75" hidden="false" customHeight="true" outlineLevel="0" collapsed="false">
      <c r="A1" s="34" t="s">
        <v>222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customFormat="false" ht="21.75" hidden="false" customHeight="true" outlineLevel="0" collapsed="false">
      <c r="A2" s="35" t="s">
        <v>223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customFormat="false" ht="21.75" hidden="false" customHeight="true" outlineLevel="0" collapsed="false">
      <c r="A3" s="36"/>
      <c r="B3" s="37" t="s">
        <v>224</v>
      </c>
      <c r="C3" s="37"/>
      <c r="D3" s="37"/>
      <c r="E3" s="38" t="s">
        <v>225</v>
      </c>
      <c r="F3" s="38"/>
      <c r="G3" s="38"/>
      <c r="H3" s="39" t="s">
        <v>226</v>
      </c>
      <c r="I3" s="39"/>
      <c r="J3" s="39"/>
      <c r="K3" s="36"/>
    </row>
    <row r="4" customFormat="false" ht="37.5" hidden="false" customHeight="true" outlineLevel="0" collapsed="false">
      <c r="A4" s="17" t="s">
        <v>227</v>
      </c>
      <c r="B4" s="17" t="s">
        <v>228</v>
      </c>
      <c r="C4" s="17" t="s">
        <v>229</v>
      </c>
      <c r="D4" s="17" t="s">
        <v>230</v>
      </c>
      <c r="E4" s="17" t="s">
        <v>231</v>
      </c>
      <c r="F4" s="17" t="s">
        <v>232</v>
      </c>
      <c r="G4" s="17" t="s">
        <v>233</v>
      </c>
      <c r="H4" s="17" t="s">
        <v>234</v>
      </c>
      <c r="I4" s="17" t="s">
        <v>235</v>
      </c>
      <c r="J4" s="17" t="s">
        <v>236</v>
      </c>
      <c r="K4" s="17" t="s">
        <v>237</v>
      </c>
    </row>
    <row r="5" customFormat="false" ht="15" hidden="false" customHeight="true" outlineLevel="0" collapsed="false">
      <c r="A5" s="40" t="s">
        <v>238</v>
      </c>
      <c r="B5" s="41" t="n">
        <v>11.3</v>
      </c>
      <c r="C5" s="41" t="n">
        <v>10.4</v>
      </c>
      <c r="D5" s="42" t="n">
        <v>0.9</v>
      </c>
      <c r="E5" s="41" t="n">
        <v>14.5</v>
      </c>
      <c r="F5" s="43" t="n">
        <v>200</v>
      </c>
      <c r="G5" s="44" t="n">
        <v>980</v>
      </c>
      <c r="H5" s="45" t="n">
        <f aca="false">E5-G5/1000-F5/1000</f>
        <v>13.32</v>
      </c>
      <c r="I5" s="46" t="s">
        <v>239</v>
      </c>
      <c r="J5" s="47" t="n">
        <f aca="false">C5/B5</f>
        <v>0.920353982300885</v>
      </c>
      <c r="K5" s="46" t="s">
        <v>239</v>
      </c>
    </row>
    <row r="6" customFormat="false" ht="15" hidden="false" customHeight="true" outlineLevel="0" collapsed="false">
      <c r="A6" s="40" t="s">
        <v>240</v>
      </c>
      <c r="B6" s="41" t="n">
        <v>11.5</v>
      </c>
      <c r="C6" s="41" t="n">
        <v>10.6</v>
      </c>
      <c r="D6" s="42" t="n">
        <v>0.9</v>
      </c>
      <c r="E6" s="41" t="n">
        <v>14.7</v>
      </c>
      <c r="F6" s="43" t="n">
        <v>250</v>
      </c>
      <c r="G6" s="44" t="n">
        <v>1050</v>
      </c>
      <c r="H6" s="45" t="n">
        <f aca="false">E6-G6/1000-F6/1000</f>
        <v>13.4</v>
      </c>
      <c r="I6" s="48" t="n">
        <f aca="false">B6-B5</f>
        <v>0.199999999999999</v>
      </c>
      <c r="J6" s="47" t="n">
        <f aca="false">C6/B6</f>
        <v>0.921739130434783</v>
      </c>
      <c r="K6" s="30" t="str">
        <f aca="false">IF(I6&lt;-1,"⬇ DESTRUCTION",IF(I6&lt;-0.3,"⬇ Riduzione",IF(I6&gt;0.3,"⬆ Crescita","→ Stabile")))</f>
        <v>→ Stabile</v>
      </c>
    </row>
    <row r="7" customFormat="false" ht="15" hidden="false" customHeight="true" outlineLevel="0" collapsed="false">
      <c r="A7" s="40" t="s">
        <v>241</v>
      </c>
      <c r="B7" s="41" t="n">
        <v>11.6</v>
      </c>
      <c r="C7" s="41" t="n">
        <v>10.7</v>
      </c>
      <c r="D7" s="42" t="n">
        <v>0.9</v>
      </c>
      <c r="E7" s="41" t="n">
        <v>14.8</v>
      </c>
      <c r="F7" s="43" t="n">
        <v>280</v>
      </c>
      <c r="G7" s="44" t="n">
        <v>1100</v>
      </c>
      <c r="H7" s="45" t="n">
        <f aca="false">E7-G7/1000-F7/1000</f>
        <v>13.42</v>
      </c>
      <c r="I7" s="48" t="n">
        <f aca="false">B7-B6</f>
        <v>0.0999999999999996</v>
      </c>
      <c r="J7" s="47" t="n">
        <f aca="false">C7/B7</f>
        <v>0.922413793103448</v>
      </c>
      <c r="K7" s="30" t="str">
        <f aca="false">IF(I7&lt;-1,"⬇ DESTRUCTION",IF(I7&lt;-0.3,"⬇ Riduzione",IF(I7&gt;0.3,"⬆ Crescita","→ Stabile")))</f>
        <v>→ Stabile</v>
      </c>
    </row>
    <row r="8" customFormat="false" ht="15" hidden="false" customHeight="true" outlineLevel="0" collapsed="false">
      <c r="A8" s="40" t="s">
        <v>242</v>
      </c>
      <c r="B8" s="41" t="n">
        <v>11.8</v>
      </c>
      <c r="C8" s="41" t="n">
        <v>10.9</v>
      </c>
      <c r="D8" s="42" t="n">
        <v>0.9</v>
      </c>
      <c r="E8" s="41" t="n">
        <v>14.9</v>
      </c>
      <c r="F8" s="43" t="n">
        <v>300</v>
      </c>
      <c r="G8" s="44" t="n">
        <v>1150</v>
      </c>
      <c r="H8" s="45" t="n">
        <f aca="false">E8-G8/1000-F8/1000</f>
        <v>13.45</v>
      </c>
      <c r="I8" s="48" t="n">
        <f aca="false">B8-B7</f>
        <v>0.200000000000001</v>
      </c>
      <c r="J8" s="47" t="n">
        <f aca="false">C8/B8</f>
        <v>0.923728813559322</v>
      </c>
      <c r="K8" s="30" t="str">
        <f aca="false">IF(I8&lt;-1,"⬇ DESTRUCTION",IF(I8&lt;-0.3,"⬇ Riduzione",IF(I8&gt;0.3,"⬆ Crescita","→ Stabile")))</f>
        <v>→ Stabile</v>
      </c>
    </row>
    <row r="9" customFormat="false" ht="15" hidden="false" customHeight="true" outlineLevel="0" collapsed="false">
      <c r="A9" s="40" t="s">
        <v>243</v>
      </c>
      <c r="B9" s="41" t="n">
        <v>11.5</v>
      </c>
      <c r="C9" s="41" t="n">
        <v>10.6</v>
      </c>
      <c r="D9" s="42" t="n">
        <v>0.9</v>
      </c>
      <c r="E9" s="41" t="n">
        <v>14.6</v>
      </c>
      <c r="F9" s="43" t="n">
        <v>250</v>
      </c>
      <c r="G9" s="44" t="n">
        <v>1200</v>
      </c>
      <c r="H9" s="45" t="n">
        <f aca="false">E9-G9/1000-F9/1000</f>
        <v>13.15</v>
      </c>
      <c r="I9" s="48" t="n">
        <f aca="false">B9-B8</f>
        <v>-0.300000000000001</v>
      </c>
      <c r="J9" s="47" t="n">
        <f aca="false">C9/B9</f>
        <v>0.921739130434783</v>
      </c>
      <c r="K9" s="30" t="str">
        <f aca="false">IF(I9&lt;-1,"⬇ DESTRUCTION",IF(I9&lt;-0.3,"⬇ Riduzione",IF(I9&gt;0.3,"⬆ Crescita","→ Stabile")))</f>
        <v>→ Stabile</v>
      </c>
    </row>
    <row r="10" customFormat="false" ht="15" hidden="false" customHeight="true" outlineLevel="0" collapsed="false">
      <c r="A10" s="49" t="s">
        <v>244</v>
      </c>
      <c r="B10" s="50" t="n">
        <v>11.4</v>
      </c>
      <c r="C10" s="41" t="n">
        <v>10.5</v>
      </c>
      <c r="D10" s="42" t="n">
        <v>0.9</v>
      </c>
      <c r="E10" s="50" t="n">
        <v>14.5</v>
      </c>
      <c r="F10" s="51" t="n">
        <v>200</v>
      </c>
      <c r="G10" s="52" t="n">
        <v>1180</v>
      </c>
      <c r="H10" s="53" t="n">
        <f aca="false">E10-G10/1000-F10/1000</f>
        <v>13.12</v>
      </c>
      <c r="I10" s="54" t="n">
        <f aca="false">B10-B9</f>
        <v>-0.0999999999999996</v>
      </c>
      <c r="J10" s="47" t="n">
        <f aca="false">C10/B10</f>
        <v>0.921052631578947</v>
      </c>
      <c r="K10" s="55" t="str">
        <f aca="false">IF(I10&lt;-1,"⬇ DESTRUCTION",IF(I10&lt;-0.3,"⬇ Riduzione",IF(I10&gt;0.3,"⬆ Crescita","→ Stabile")))</f>
        <v>→ Stabile</v>
      </c>
    </row>
    <row r="11" customFormat="false" ht="23.25" hidden="false" customHeight="true" outlineLevel="0" collapsed="false">
      <c r="A11" s="40" t="s">
        <v>245</v>
      </c>
      <c r="B11" s="41" t="n">
        <v>10.2</v>
      </c>
      <c r="C11" s="41" t="n">
        <v>9.2</v>
      </c>
      <c r="D11" s="42" t="n">
        <v>1</v>
      </c>
      <c r="E11" s="41" t="n">
        <v>13.2</v>
      </c>
      <c r="F11" s="43" t="n">
        <v>-300</v>
      </c>
      <c r="G11" s="44" t="n">
        <v>1050</v>
      </c>
      <c r="H11" s="45" t="n">
        <f aca="false">E11-G11/1000-F11/1000</f>
        <v>12.45</v>
      </c>
      <c r="I11" s="48" t="n">
        <f aca="false">B11-B10</f>
        <v>-1.2</v>
      </c>
      <c r="J11" s="47" t="n">
        <f aca="false">C11/B11</f>
        <v>0.901960784313726</v>
      </c>
      <c r="K11" s="30" t="str">
        <f aca="false">IF(I11&lt;-1,"⬇ DESTRUCTION",IF(I11&lt;-0.3,"⬇ Riduzione",IF(I11&gt;0.3,"⬆ Crescita","→ Stabile")))</f>
        <v>⬇ DESTRUCTION</v>
      </c>
    </row>
    <row r="12" customFormat="false" ht="23.25" hidden="false" customHeight="true" outlineLevel="0" collapsed="false">
      <c r="A12" s="56" t="s">
        <v>246</v>
      </c>
      <c r="B12" s="57" t="n">
        <v>9</v>
      </c>
      <c r="C12" s="41" t="n">
        <v>6.9</v>
      </c>
      <c r="D12" s="42" t="n">
        <v>2.1</v>
      </c>
      <c r="E12" s="57" t="n">
        <v>12.5</v>
      </c>
      <c r="F12" s="58" t="n">
        <v>-800</v>
      </c>
      <c r="G12" s="59" t="n">
        <v>950</v>
      </c>
      <c r="H12" s="60" t="n">
        <f aca="false">E12-G12/1000-F12/1000</f>
        <v>12.35</v>
      </c>
      <c r="I12" s="61" t="n">
        <f aca="false">B12-B11</f>
        <v>-1.2</v>
      </c>
      <c r="J12" s="47" t="n">
        <f aca="false">C12/B12</f>
        <v>0.766666666666667</v>
      </c>
      <c r="K12" s="62" t="str">
        <f aca="false">IF(I12&lt;-1,"⬇ DESTRUCTION",IF(I12&lt;-0.3,"⬇ Riduzione",IF(I12&gt;0.3,"⬆ Crescita","→ Stabile")))</f>
        <v>⬇ DESTRUCTION</v>
      </c>
    </row>
    <row r="13" customFormat="false" ht="15" hidden="false" customHeight="true" outlineLevel="0" collapsed="false">
      <c r="A13" s="40" t="s">
        <v>247</v>
      </c>
      <c r="B13" s="41" t="n">
        <v>8.5</v>
      </c>
      <c r="C13" s="41" t="n">
        <v>7.5</v>
      </c>
      <c r="D13" s="42" t="n">
        <v>1</v>
      </c>
      <c r="E13" s="41" t="n">
        <v>13.2</v>
      </c>
      <c r="F13" s="43" t="n">
        <v>-200</v>
      </c>
      <c r="G13" s="44" t="n">
        <v>920</v>
      </c>
      <c r="H13" s="45" t="n">
        <f aca="false">E13-G13/1000-F13/1000</f>
        <v>12.48</v>
      </c>
      <c r="I13" s="48" t="n">
        <f aca="false">B13-B12</f>
        <v>-0.5</v>
      </c>
      <c r="J13" s="47" t="n">
        <f aca="false">C13/B13</f>
        <v>0.882352941176471</v>
      </c>
      <c r="K13" s="30" t="str">
        <f aca="false">IF(I13&lt;-1,"⬇ DESTRUCTION",IF(I13&lt;-0.3,"⬇ Riduzione",IF(I13&gt;0.3,"⬆ Crescita","→ Stabile")))</f>
        <v>⬇ Riduzione</v>
      </c>
    </row>
    <row r="14" customFormat="false" ht="15" hidden="false" customHeight="true" outlineLevel="0" collapsed="false">
      <c r="A14" s="63" t="s">
        <v>248</v>
      </c>
      <c r="B14" s="64" t="n">
        <v>8.7</v>
      </c>
      <c r="C14" s="65" t="n">
        <v>7.8</v>
      </c>
      <c r="D14" s="42" t="n">
        <v>0.9</v>
      </c>
      <c r="E14" s="66" t="n">
        <v>12.5</v>
      </c>
      <c r="F14" s="67" t="n">
        <v>300</v>
      </c>
      <c r="G14" s="68" t="n">
        <v>850</v>
      </c>
      <c r="H14" s="69" t="n">
        <f aca="false">E14-G14/1000-F14/1000</f>
        <v>11.35</v>
      </c>
      <c r="I14" s="70" t="n">
        <f aca="false">B14-B13</f>
        <v>0.199999999999999</v>
      </c>
      <c r="J14" s="47" t="n">
        <f aca="false">C14/B14</f>
        <v>0.896551724137931</v>
      </c>
      <c r="K14" s="71" t="str">
        <f aca="false">IF(I14&lt;-1,"⬇ DESTRUCTION",IF(I14&lt;-0.3,"⬇ Riduzione",IF(I14&gt;0.3,"⬆ Crescita","→ Stabile")))</f>
        <v>→ Stabile</v>
      </c>
    </row>
    <row r="15" customFormat="false" ht="15" hidden="false" customHeight="true" outlineLevel="0" collapsed="false">
      <c r="A15" s="72" t="s">
        <v>249</v>
      </c>
      <c r="B15" s="73" t="n">
        <v>8.3</v>
      </c>
      <c r="C15" s="73" t="n">
        <v>8</v>
      </c>
      <c r="D15" s="42" t="n">
        <v>0.9</v>
      </c>
      <c r="E15" s="74" t="n">
        <v>12.8</v>
      </c>
      <c r="F15" s="75" t="n">
        <v>400</v>
      </c>
      <c r="G15" s="76" t="n">
        <v>870</v>
      </c>
      <c r="H15" s="77" t="n">
        <f aca="false">E15-G15/1000-F15/1000</f>
        <v>11.53</v>
      </c>
      <c r="I15" s="78" t="n">
        <f aca="false">B15-B14</f>
        <v>-0.399999999999999</v>
      </c>
      <c r="J15" s="79" t="n">
        <f aca="false">C15/B15</f>
        <v>0.963855421686747</v>
      </c>
      <c r="K15" s="80" t="str">
        <f aca="false">IF(I15&lt;-1,"⬇ DESTRUCTION",IF(I15&lt;-0.3,"⬇ Riduzione",IF(I15&gt;0.3,"⬆ Crescita","→ Stabile")))</f>
        <v>⬇ Riduzione</v>
      </c>
    </row>
    <row r="16" customFormat="false" ht="15" hidden="false" customHeight="true" outlineLevel="0" collapsed="false">
      <c r="A16" s="72" t="s">
        <v>250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</row>
    <row r="17" customFormat="false" ht="15" hidden="false" customHeight="true" outlineLevel="0" collapsed="false">
      <c r="A17" s="72" t="s">
        <v>251</v>
      </c>
      <c r="B17" s="81" t="n">
        <v>9.5</v>
      </c>
      <c r="C17" s="81" t="n">
        <v>8.6</v>
      </c>
      <c r="D17" s="42" t="n">
        <v>0.9</v>
      </c>
      <c r="E17" s="74" t="n">
        <v>13.6</v>
      </c>
      <c r="F17" s="82" t="n">
        <v>650</v>
      </c>
      <c r="G17" s="76" t="n">
        <v>900</v>
      </c>
      <c r="H17" s="77" t="n">
        <f aca="false">E17-G17/1000-F17/1000</f>
        <v>12.05</v>
      </c>
      <c r="I17" s="78" t="n">
        <f aca="false">B17-B16</f>
        <v>9.5</v>
      </c>
      <c r="J17" s="79" t="n">
        <f aca="false">C17/B17</f>
        <v>0.905263157894737</v>
      </c>
      <c r="K17" s="80" t="str">
        <f aca="false">IF(I17&lt;-1,"⬇ DESTRUCTION",IF(I17&lt;-0.3,"⬇ Riduzione",IF(I17&gt;0.3,"⬆ Crescita","→ Stabile")))</f>
        <v>⬆ Crescita</v>
      </c>
    </row>
    <row r="18" customFormat="false" ht="15" hidden="false" customHeight="true" outlineLevel="0" collapsed="false">
      <c r="A18" s="83" t="s">
        <v>252</v>
      </c>
      <c r="B18" s="81" t="n">
        <v>8.2</v>
      </c>
      <c r="C18" s="81" t="n">
        <v>7.3</v>
      </c>
      <c r="D18" s="42" t="n">
        <v>0.9</v>
      </c>
      <c r="E18" s="74" t="n">
        <v>13</v>
      </c>
      <c r="F18" s="75" t="n">
        <v>-410</v>
      </c>
      <c r="G18" s="76" t="n">
        <v>880</v>
      </c>
      <c r="H18" s="77" t="n">
        <f aca="false">E18-G18/1000-F18/1000</f>
        <v>12.53</v>
      </c>
      <c r="I18" s="78" t="n">
        <f aca="false">B18-B17</f>
        <v>-1.3</v>
      </c>
      <c r="J18" s="79" t="n">
        <f aca="false">C18/B18</f>
        <v>0.890243902439024</v>
      </c>
      <c r="K18" s="80" t="str">
        <f aca="false">IF(I18&lt;-1,"⬇ DESTRUCTION",IF(I18&lt;-0.3,"⬇ Riduzione",IF(I18&gt;0.3,"⬆ Crescita","→ Stabile")))</f>
        <v>⬇ DESTRUCTION</v>
      </c>
    </row>
    <row r="19" customFormat="false" ht="15" hidden="false" customHeight="true" outlineLevel="0" collapsed="false">
      <c r="A19" s="72" t="s">
        <v>253</v>
      </c>
      <c r="B19" s="81" t="n">
        <v>8.6</v>
      </c>
      <c r="C19" s="81" t="n">
        <v>7.7</v>
      </c>
      <c r="D19" s="42" t="n">
        <v>0.9</v>
      </c>
      <c r="E19" s="74" t="n">
        <v>13.1</v>
      </c>
      <c r="F19" s="75" t="n">
        <v>120</v>
      </c>
      <c r="G19" s="76" t="n">
        <v>890</v>
      </c>
      <c r="H19" s="77" t="n">
        <f aca="false">E19-G19/1000-F19/1000</f>
        <v>12.09</v>
      </c>
      <c r="I19" s="78" t="n">
        <f aca="false">B19-B18</f>
        <v>0.4</v>
      </c>
      <c r="J19" s="79" t="n">
        <f aca="false">C19/B19</f>
        <v>0.895348837209302</v>
      </c>
      <c r="K19" s="80" t="str">
        <f aca="false">IF(I19&lt;-1,"⬇ DESTRUCTION",IF(I19&lt;-0.3,"⬇ Riduzione",IF(I19&gt;0.3,"⬆ Crescita","→ Stabile")))</f>
        <v>⬆ Crescita</v>
      </c>
    </row>
    <row r="20" customFormat="false" ht="15" hidden="false" customHeight="true" outlineLevel="0" collapsed="false">
      <c r="A20" s="83" t="s">
        <v>254</v>
      </c>
      <c r="B20" s="81" t="n">
        <v>9.1</v>
      </c>
      <c r="C20" s="81" t="n">
        <v>8.2</v>
      </c>
      <c r="D20" s="42" t="n">
        <v>0.9</v>
      </c>
      <c r="E20" s="74" t="n">
        <v>13.4</v>
      </c>
      <c r="F20" s="75" t="n">
        <v>300</v>
      </c>
      <c r="G20" s="76" t="n">
        <v>760</v>
      </c>
      <c r="H20" s="77" t="n">
        <f aca="false">E20-G20/1000-F20/1000</f>
        <v>12.34</v>
      </c>
      <c r="I20" s="78" t="n">
        <f aca="false">B20-B19</f>
        <v>0.5</v>
      </c>
      <c r="J20" s="79" t="n">
        <f aca="false">C20/B20</f>
        <v>0.901098901098901</v>
      </c>
      <c r="K20" s="80" t="str">
        <f aca="false">IF(I20&lt;-1,"⬇ DESTRUCTION",IF(I20&lt;-0.3,"⬇ Riduzione",IF(I20&gt;0.3,"⬆ Crescita","→ Stabile")))</f>
        <v>⬆ Crescita</v>
      </c>
    </row>
    <row r="21" customFormat="false" ht="15" hidden="false" customHeight="true" outlineLevel="0" collapsed="false">
      <c r="A21" s="83" t="s">
        <v>255</v>
      </c>
      <c r="B21" s="81" t="n">
        <v>9.4</v>
      </c>
      <c r="C21" s="81" t="n">
        <v>8.55</v>
      </c>
      <c r="D21" s="42" t="n">
        <v>0.85</v>
      </c>
      <c r="E21" s="74" t="n">
        <v>13.5</v>
      </c>
      <c r="F21" s="75" t="n">
        <v>250</v>
      </c>
      <c r="G21" s="76" t="n">
        <v>790</v>
      </c>
      <c r="H21" s="77" t="n">
        <f aca="false">E21-G21/1000-F21/1000</f>
        <v>12.46</v>
      </c>
      <c r="I21" s="78" t="n">
        <f aca="false">B21-B20</f>
        <v>0.300000000000001</v>
      </c>
      <c r="J21" s="79" t="n">
        <f aca="false">C21/B21</f>
        <v>0.909574468085106</v>
      </c>
      <c r="K21" s="80" t="str">
        <f aca="false">IF(I21&lt;-1,"⬇ DESTRUCTION",IF(I21&lt;-0.3,"⬇ Riduzione",IF(I21&gt;0.3,"⬆ Crescita","→ Stabile")))</f>
        <v>→ Stabile</v>
      </c>
    </row>
    <row r="22" customFormat="false" ht="15" hidden="false" customHeight="true" outlineLevel="0" collapsed="false">
      <c r="A22" s="83" t="s">
        <v>256</v>
      </c>
      <c r="B22" s="64" t="n">
        <v>9.35</v>
      </c>
      <c r="C22" s="81" t="n">
        <v>8.5</v>
      </c>
      <c r="D22" s="42" t="n">
        <v>0.85</v>
      </c>
      <c r="E22" s="74" t="n">
        <v>13.45</v>
      </c>
      <c r="F22" s="82" t="n">
        <v>200</v>
      </c>
      <c r="G22" s="84" t="n">
        <v>780</v>
      </c>
      <c r="H22" s="77" t="n">
        <f aca="false">E22-G22/1000-F22/1000</f>
        <v>12.47</v>
      </c>
      <c r="I22" s="78" t="n">
        <f aca="false">B22-B21</f>
        <v>-0.0500000000000007</v>
      </c>
      <c r="J22" s="79" t="n">
        <f aca="false">C22/B22</f>
        <v>0.909090909090909</v>
      </c>
      <c r="K22" s="85" t="str">
        <f aca="false">IF(I22&lt;-1,"⬇ DESTRUCTION",IF(I22&lt;-0.3,"⬇ Riduzione",IF(I22&gt;0.3,"⬆ Crescita","→ Stabile")))</f>
        <v>→ Stabile</v>
      </c>
    </row>
    <row r="23" customFormat="false" ht="42.75" hidden="false" customHeight="true" outlineLevel="0" collapsed="false"/>
    <row r="24" customFormat="false" ht="15" hidden="false" customHeight="true" outlineLevel="0" collapsed="false">
      <c r="A24" s="86" t="s">
        <v>257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</row>
    <row r="25" customFormat="false" ht="15" hidden="false" customHeight="true" outlineLevel="0" collapsed="false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</row>
    <row r="26" customFormat="false" ht="15" hidden="false" customHeight="true" outlineLevel="0" collapsed="false">
      <c r="A26" s="88" t="s">
        <v>258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</row>
    <row r="27" customFormat="false" ht="15" hidden="false" customHeight="true" outlineLevel="0" collapsed="false">
      <c r="A27" s="88" t="s">
        <v>259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</row>
    <row r="28" customFormat="false" ht="15" hidden="false" customHeight="true" outlineLevel="0" collapsed="false">
      <c r="A28" s="88" t="s">
        <v>260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</row>
    <row r="29" customFormat="false" ht="15" hidden="false" customHeight="true" outlineLevel="0" collapsed="false">
      <c r="A29" s="88" t="s">
        <v>261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</row>
    <row r="30" customFormat="false" ht="15" hidden="false" customHeight="true" outlineLevel="0" collapsed="false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</row>
    <row r="31" customFormat="false" ht="15" hidden="false" customHeight="true" outlineLevel="0" collapsed="false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</row>
    <row r="32" customFormat="false" ht="105.75" hidden="false" customHeight="true" outlineLevel="0" collapsed="false">
      <c r="A32" s="89" t="s">
        <v>262</v>
      </c>
    </row>
    <row r="33" customFormat="false" ht="15" hidden="false" customHeight="true" outlineLevel="0" collapsed="false">
      <c r="A33" s="5" t="s">
        <v>263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Format="false" ht="15" hidden="false" customHeight="true" outlineLevel="0" collapsed="false">
      <c r="A34" s="90" t="s">
        <v>264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</row>
    <row r="35" customFormat="false" ht="15" hidden="false" customHeight="true" outlineLevel="0" collapsed="false">
      <c r="A35" s="90" t="s">
        <v>265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</row>
    <row r="36" customFormat="false" ht="15" hidden="false" customHeight="true" outlineLevel="0" collapsed="false">
      <c r="A36" s="90" t="s">
        <v>266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</row>
    <row r="37" customFormat="false" ht="15" hidden="false" customHeight="true" outlineLevel="0" collapsed="false">
      <c r="A37" s="90" t="s">
        <v>267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</row>
    <row r="38" customFormat="false" ht="42.75" hidden="false" customHeight="true" outlineLevel="0" collapsed="false">
      <c r="A38" s="90" t="s">
        <v>268</v>
      </c>
    </row>
    <row r="39" customFormat="false" ht="42.75" hidden="false" customHeight="true" outlineLevel="0" collapsed="false">
      <c r="A39" s="90" t="s">
        <v>269</v>
      </c>
    </row>
    <row r="40" customFormat="false" ht="27.75" hidden="false" customHeight="true" outlineLevel="0" collapsed="false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</row>
    <row r="41" customFormat="false" ht="15" hidden="false" customHeight="true" outlineLevel="0" collapsed="false">
      <c r="A41" s="15" t="s">
        <v>270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customFormat="false" ht="124.5" hidden="false" customHeight="true" outlineLevel="0" collapsed="false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</row>
    <row r="43" customFormat="false" ht="21.75" hidden="false" customHeight="true" outlineLevel="0" collapsed="false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</row>
    <row r="44" customFormat="false" ht="25.5" hidden="false" customHeight="true" outlineLevel="0" collapsed="false">
      <c r="A44" s="94"/>
      <c r="B44" s="94"/>
      <c r="C44" s="94"/>
      <c r="D44" s="92"/>
      <c r="E44" s="92"/>
      <c r="F44" s="92"/>
      <c r="G44" s="92"/>
      <c r="H44" s="92"/>
      <c r="I44" s="92"/>
      <c r="J44" s="92"/>
      <c r="K44" s="92"/>
    </row>
    <row r="45" customFormat="false" ht="30" hidden="false" customHeight="true" outlineLevel="0" collapsed="false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</row>
    <row r="46" customFormat="false" ht="30" hidden="false" customHeight="true" outlineLevel="0" collapsed="false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</row>
    <row r="47" customFormat="false" ht="21.75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</row>
    <row r="48" customFormat="false" ht="25.5" hidden="false" customHeight="true" outlineLevel="0" collapsed="false">
      <c r="A48" s="96" t="s">
        <v>271</v>
      </c>
      <c r="B48" s="96"/>
      <c r="C48" s="96"/>
      <c r="D48" s="87"/>
      <c r="E48" s="87"/>
      <c r="F48" s="87"/>
      <c r="G48" s="87"/>
      <c r="H48" s="87"/>
      <c r="I48" s="87"/>
      <c r="J48" s="87"/>
      <c r="K48" s="87"/>
    </row>
    <row r="49" customFormat="false" ht="30" hidden="false" customHeight="true" outlineLevel="0" collapsed="false">
      <c r="A49" s="97" t="s">
        <v>272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</row>
    <row r="50" customFormat="false" ht="30" hidden="false" customHeight="true" outlineLevel="0" collapsed="false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</row>
    <row r="51" customFormat="false" ht="21.75" hidden="false" customHeight="true" outlineLevel="0" collapsed="false">
      <c r="A51" s="98" t="s">
        <v>273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</row>
    <row r="52" customFormat="false" ht="25.5" hidden="false" customHeight="true" outlineLevel="0" collapsed="false">
      <c r="A52" s="99" t="s">
        <v>274</v>
      </c>
      <c r="B52" s="99"/>
      <c r="C52" s="99"/>
      <c r="D52" s="92"/>
      <c r="E52" s="92"/>
      <c r="F52" s="92"/>
      <c r="G52" s="92"/>
      <c r="H52" s="92"/>
      <c r="I52" s="92"/>
      <c r="J52" s="92"/>
      <c r="K52" s="92"/>
    </row>
    <row r="53" customFormat="false" ht="30" hidden="false" customHeight="true" outlineLevel="0" collapsed="false">
      <c r="A53" s="6" t="s">
        <v>275</v>
      </c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30" hidden="false" customHeight="true" outlineLevel="0" collapsed="false">
      <c r="A54" s="5" t="s">
        <v>276</v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Format="false" ht="21.75" hidden="false" customHeight="true" outlineLevel="0" collapsed="false">
      <c r="A55" s="100" t="s">
        <v>277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</row>
    <row r="56" customFormat="false" ht="25.5" hidden="false" customHeight="true" outlineLevel="0" collapsed="false">
      <c r="A56" s="99" t="s">
        <v>278</v>
      </c>
      <c r="B56" s="99"/>
      <c r="C56" s="99"/>
      <c r="D56" s="92"/>
      <c r="E56" s="92"/>
      <c r="F56" s="92"/>
      <c r="G56" s="92"/>
      <c r="H56" s="92"/>
      <c r="I56" s="92"/>
      <c r="J56" s="92"/>
      <c r="K56" s="92"/>
    </row>
    <row r="57" customFormat="false" ht="30" hidden="false" customHeight="true" outlineLevel="0" collapsed="false">
      <c r="A57" s="6" t="s">
        <v>279</v>
      </c>
      <c r="B57" s="6"/>
      <c r="C57" s="6"/>
      <c r="D57" s="6"/>
      <c r="E57" s="6"/>
      <c r="F57" s="6"/>
      <c r="G57" s="6"/>
      <c r="H57" s="6"/>
      <c r="I57" s="6"/>
      <c r="J57" s="6"/>
      <c r="K57" s="6"/>
    </row>
    <row r="58" customFormat="false" ht="30" hidden="false" customHeight="true" outlineLevel="0" collapsed="false">
      <c r="A58" s="5" t="s">
        <v>280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37.25" hidden="false" customHeight="true" outlineLevel="0" collapsed="false">
      <c r="A59" s="101" t="s">
        <v>281</v>
      </c>
    </row>
    <row r="60" customFormat="false" ht="21.75" hidden="false" customHeight="true" outlineLevel="0" collapsed="false">
      <c r="A60" s="99" t="s">
        <v>282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</row>
    <row r="61" customFormat="false" ht="15" hidden="false" customHeight="true" outlineLevel="0" collapsed="false">
      <c r="A61" s="6" t="s">
        <v>283</v>
      </c>
      <c r="B61" s="6"/>
      <c r="C61" s="6"/>
      <c r="D61" s="6"/>
      <c r="E61" s="6"/>
      <c r="F61" s="6"/>
      <c r="G61" s="6"/>
      <c r="H61" s="6"/>
      <c r="I61" s="6"/>
      <c r="J61" s="6"/>
      <c r="K61" s="6"/>
    </row>
    <row r="62" customFormat="false" ht="15" hidden="false" customHeight="true" outlineLevel="0" collapsed="false">
      <c r="A62" s="5" t="s">
        <v>284</v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5" hidden="false" customHeight="true" outlineLevel="0" collapsed="false">
      <c r="A63" s="102" t="s">
        <v>285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</row>
    <row r="64" customFormat="false" ht="15" hidden="false" customHeight="true" outlineLevel="0" collapsed="false">
      <c r="A64" s="99" t="s">
        <v>286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</row>
    <row r="65" customFormat="false" ht="15" hidden="false" customHeight="true" outlineLevel="0" collapsed="false">
      <c r="A65" s="6" t="s">
        <v>287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customFormat="false" ht="15" hidden="false" customHeight="true" outlineLevel="0" collapsed="false">
      <c r="A66" s="5" t="s">
        <v>288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Format="false" ht="15" hidden="false" customHeight="true" outlineLevel="0" collapsed="false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</row>
    <row r="68" customFormat="false" ht="15" hidden="false" customHeight="true" outlineLevel="0" collapsed="false">
      <c r="A68" s="103" t="s">
        <v>289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</row>
    <row r="69" customFormat="false" ht="15" hidden="false" customHeight="true" outlineLevel="0" collapsed="false">
      <c r="A69" s="6" t="s">
        <v>290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customFormat="false" ht="15" hidden="false" customHeight="true" outlineLevel="0" collapsed="false">
      <c r="A71" s="104" t="s">
        <v>291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</row>
    <row r="72" customFormat="false" ht="15" hidden="false" customHeight="true" outlineLevel="0" collapsed="false">
      <c r="A72" s="6" t="s">
        <v>292</v>
      </c>
      <c r="B72" s="6"/>
      <c r="C72" s="6"/>
      <c r="D72" s="6"/>
      <c r="E72" s="6"/>
      <c r="F72" s="6"/>
      <c r="G72" s="6"/>
      <c r="H72" s="6"/>
      <c r="I72" s="6"/>
      <c r="J72" s="6"/>
      <c r="K72" s="6"/>
    </row>
    <row r="73" customFormat="false" ht="15" hidden="false" customHeight="true" outlineLevel="0" collapsed="false">
      <c r="A73" s="6" t="s">
        <v>293</v>
      </c>
      <c r="B73" s="6"/>
      <c r="C73" s="6"/>
      <c r="D73" s="6"/>
      <c r="E73" s="6"/>
      <c r="F73" s="6"/>
      <c r="G73" s="6"/>
      <c r="H73" s="6"/>
      <c r="I73" s="6"/>
      <c r="J73" s="6"/>
      <c r="K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customFormat="false" ht="15" hidden="false" customHeight="true" outlineLevel="0" collapsed="false">
      <c r="A75" s="104" t="s">
        <v>294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</row>
    <row r="76" customFormat="false" ht="15" hidden="false" customHeight="true" outlineLevel="0" collapsed="false">
      <c r="A76" s="6" t="s">
        <v>295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customFormat="false" ht="15" hidden="false" customHeight="true" outlineLevel="0" collapsed="false">
      <c r="A77" s="6" t="s">
        <v>296</v>
      </c>
      <c r="B77" s="6"/>
      <c r="C77" s="6"/>
      <c r="D77" s="6"/>
      <c r="E77" s="6"/>
      <c r="F77" s="6"/>
      <c r="G77" s="6"/>
      <c r="H77" s="6"/>
      <c r="I77" s="6"/>
      <c r="J77" s="6"/>
      <c r="K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customFormat="false" ht="15" hidden="false" customHeight="true" outlineLevel="0" collapsed="false">
      <c r="A79" s="105" t="s">
        <v>297</v>
      </c>
      <c r="B79" s="105"/>
      <c r="C79" s="105"/>
      <c r="D79" s="105"/>
      <c r="E79" s="105"/>
      <c r="F79" s="105"/>
      <c r="G79" s="105"/>
      <c r="H79" s="105"/>
      <c r="I79" s="105"/>
      <c r="J79" s="105"/>
      <c r="K79" s="105"/>
    </row>
    <row r="80" customFormat="false" ht="90.75" hidden="false" customHeight="true" outlineLevel="0" collapsed="false">
      <c r="A80" s="106" t="s">
        <v>298</v>
      </c>
    </row>
    <row r="81" customFormat="false" ht="90.75" hidden="false" customHeight="true" outlineLevel="0" collapsed="false">
      <c r="A81" s="106" t="s">
        <v>299</v>
      </c>
    </row>
    <row r="82" customFormat="false" ht="90.75" hidden="false" customHeight="true" outlineLevel="0" collapsed="false">
      <c r="A82" s="106" t="s">
        <v>300</v>
      </c>
    </row>
    <row r="83" customFormat="false" ht="90.75" hidden="false" customHeight="true" outlineLevel="0" collapsed="false">
      <c r="A83" s="106"/>
    </row>
    <row r="84" customFormat="false" ht="90.75" hidden="false" customHeight="true" outlineLevel="0" collapsed="false">
      <c r="A84" s="107" t="s">
        <v>301</v>
      </c>
    </row>
    <row r="85" customFormat="false" ht="90.75" hidden="false" customHeight="true" outlineLevel="0" collapsed="false">
      <c r="A85" s="106" t="s">
        <v>302</v>
      </c>
    </row>
    <row r="86" customFormat="false" ht="90.75" hidden="false" customHeight="true" outlineLevel="0" collapsed="false">
      <c r="A86" s="106" t="s">
        <v>303</v>
      </c>
    </row>
    <row r="87" customFormat="false" ht="90.75" hidden="false" customHeight="true" outlineLevel="0" collapsed="false">
      <c r="A87" s="106" t="s">
        <v>304</v>
      </c>
    </row>
  </sheetData>
  <mergeCells count="61">
    <mergeCell ref="A1:K1"/>
    <mergeCell ref="A2:K2"/>
    <mergeCell ref="B3:D3"/>
    <mergeCell ref="E3:G3"/>
    <mergeCell ref="H3:J3"/>
    <mergeCell ref="A16:K16"/>
    <mergeCell ref="A24:K24"/>
    <mergeCell ref="A25:K25"/>
    <mergeCell ref="A26:K26"/>
    <mergeCell ref="A27:K27"/>
    <mergeCell ref="A28:K28"/>
    <mergeCell ref="A29:K29"/>
    <mergeCell ref="A30:K30"/>
    <mergeCell ref="A31:K31"/>
    <mergeCell ref="A33:K33"/>
    <mergeCell ref="B34:K34"/>
    <mergeCell ref="B35:K35"/>
    <mergeCell ref="B36:K36"/>
    <mergeCell ref="B37:K37"/>
    <mergeCell ref="A40:K40"/>
    <mergeCell ref="A41:K41"/>
    <mergeCell ref="A43:K43"/>
    <mergeCell ref="A44:C44"/>
    <mergeCell ref="D44:K44"/>
    <mergeCell ref="A45:K45"/>
    <mergeCell ref="A46:K46"/>
    <mergeCell ref="A47:K47"/>
    <mergeCell ref="A48:C48"/>
    <mergeCell ref="D48:K48"/>
    <mergeCell ref="A49:K49"/>
    <mergeCell ref="A50:K50"/>
    <mergeCell ref="A51:K51"/>
    <mergeCell ref="A52:C52"/>
    <mergeCell ref="D52:K52"/>
    <mergeCell ref="A53:K53"/>
    <mergeCell ref="A54:K54"/>
    <mergeCell ref="A55:K55"/>
    <mergeCell ref="A56:C56"/>
    <mergeCell ref="D56:K56"/>
    <mergeCell ref="A57:K57"/>
    <mergeCell ref="A58:K58"/>
    <mergeCell ref="A60:K60"/>
    <mergeCell ref="A61:K61"/>
    <mergeCell ref="A62:K62"/>
    <mergeCell ref="A63:K63"/>
    <mergeCell ref="A64:K64"/>
    <mergeCell ref="A65:K65"/>
    <mergeCell ref="A66:K66"/>
    <mergeCell ref="A67:K67"/>
    <mergeCell ref="A68:K68"/>
    <mergeCell ref="A69:K69"/>
    <mergeCell ref="A70:K70"/>
    <mergeCell ref="A71:K71"/>
    <mergeCell ref="A72:K72"/>
    <mergeCell ref="A73:K73"/>
    <mergeCell ref="A74:K74"/>
    <mergeCell ref="A75:K75"/>
    <mergeCell ref="A76:K76"/>
    <mergeCell ref="A77:K77"/>
    <mergeCell ref="A78:K78"/>
    <mergeCell ref="A79:K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22"/>
    <col collapsed="false" customWidth="true" hidden="false" outlineLevel="0" max="11" min="11" style="1" width="10"/>
  </cols>
  <sheetData>
    <row r="1" customFormat="false" ht="27.75" hidden="false" customHeight="true" outlineLevel="0" collapsed="false">
      <c r="A1" s="96" t="s">
        <v>305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customFormat="false" ht="21.75" hidden="false" customHeight="true" outlineLevel="0" collapsed="false">
      <c r="A2" s="35" t="s">
        <v>306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4" customFormat="false" ht="24" hidden="false" customHeight="true" outlineLevel="0" collapsed="false">
      <c r="A4" s="102" t="s">
        <v>307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6" customFormat="false" ht="36" hidden="false" customHeight="true" outlineLevel="0" collapsed="false">
      <c r="A6" s="17" t="s">
        <v>308</v>
      </c>
      <c r="B6" s="17" t="s">
        <v>309</v>
      </c>
      <c r="C6" s="17" t="s">
        <v>245</v>
      </c>
      <c r="D6" s="17" t="s">
        <v>246</v>
      </c>
      <c r="E6" s="17" t="s">
        <v>310</v>
      </c>
      <c r="F6" s="17" t="s">
        <v>311</v>
      </c>
      <c r="G6" s="17" t="s">
        <v>312</v>
      </c>
      <c r="H6" s="17" t="s">
        <v>313</v>
      </c>
      <c r="I6" s="17" t="s">
        <v>29</v>
      </c>
      <c r="J6" s="17" t="s">
        <v>27</v>
      </c>
      <c r="K6" s="17" t="s">
        <v>190</v>
      </c>
    </row>
    <row r="7" customFormat="false" ht="17.25" hidden="false" customHeight="true" outlineLevel="0" collapsed="false">
      <c r="A7" s="108" t="s">
        <v>314</v>
      </c>
      <c r="B7" s="109" t="n">
        <v>48</v>
      </c>
      <c r="C7" s="109" t="n">
        <v>44</v>
      </c>
      <c r="D7" s="110" t="n">
        <v>38</v>
      </c>
      <c r="E7" s="109" t="n">
        <v>36</v>
      </c>
      <c r="F7" s="111" t="n">
        <f aca="false">D7-B7</f>
        <v>-10</v>
      </c>
      <c r="G7" s="112" t="n">
        <f aca="false">(D7-C7)/C7</f>
        <v>-0.136363636363636</v>
      </c>
      <c r="H7" s="30" t="s">
        <v>239</v>
      </c>
      <c r="I7" s="113" t="s">
        <v>315</v>
      </c>
      <c r="J7" s="113" t="s">
        <v>316</v>
      </c>
      <c r="K7" s="114" t="s">
        <v>317</v>
      </c>
    </row>
    <row r="8" customFormat="false" ht="17.25" hidden="false" customHeight="true" outlineLevel="0" collapsed="false">
      <c r="A8" s="108" t="s">
        <v>318</v>
      </c>
      <c r="B8" s="109" t="n">
        <v>44</v>
      </c>
      <c r="C8" s="109" t="n">
        <v>38.5</v>
      </c>
      <c r="D8" s="110" t="n">
        <v>28.5</v>
      </c>
      <c r="E8" s="109" t="n">
        <v>33</v>
      </c>
      <c r="F8" s="111" t="n">
        <f aca="false">D8-B8</f>
        <v>-15.5</v>
      </c>
      <c r="G8" s="112" t="n">
        <f aca="false">(D8-C8)/C8</f>
        <v>-0.25974025974026</v>
      </c>
      <c r="H8" s="30" t="s">
        <v>239</v>
      </c>
      <c r="I8" s="113" t="s">
        <v>319</v>
      </c>
      <c r="J8" s="113" t="s">
        <v>320</v>
      </c>
      <c r="K8" s="115" t="s">
        <v>321</v>
      </c>
    </row>
    <row r="9" customFormat="false" ht="17.25" hidden="false" customHeight="true" outlineLevel="0" collapsed="false">
      <c r="A9" s="108" t="s">
        <v>322</v>
      </c>
      <c r="B9" s="109" t="n">
        <v>3.8</v>
      </c>
      <c r="C9" s="109" t="n">
        <v>4.3</v>
      </c>
      <c r="D9" s="110" t="n">
        <v>9</v>
      </c>
      <c r="E9" s="109" t="n">
        <v>3.8</v>
      </c>
      <c r="F9" s="111" t="n">
        <f aca="false">D9-B9</f>
        <v>5.2</v>
      </c>
      <c r="G9" s="112" t="n">
        <f aca="false">(D9-C9)/C9</f>
        <v>1.09302325581395</v>
      </c>
      <c r="H9" s="30" t="s">
        <v>239</v>
      </c>
      <c r="I9" s="113" t="s">
        <v>323</v>
      </c>
      <c r="J9" s="113" t="s">
        <v>324</v>
      </c>
      <c r="K9" s="116" t="s">
        <v>325</v>
      </c>
    </row>
    <row r="10" customFormat="false" ht="21.75" hidden="false" customHeight="true" outlineLevel="0" collapsed="false">
      <c r="A10" s="108" t="s">
        <v>326</v>
      </c>
      <c r="B10" s="109" t="n">
        <v>2.7</v>
      </c>
      <c r="C10" s="109" t="n">
        <v>2.6</v>
      </c>
      <c r="D10" s="110" t="n">
        <v>1.3</v>
      </c>
      <c r="E10" s="109" t="n">
        <v>1.4</v>
      </c>
      <c r="F10" s="111" t="n">
        <f aca="false">D10-B10</f>
        <v>-1.4</v>
      </c>
      <c r="G10" s="112" t="n">
        <f aca="false">(D10-C10)/C10</f>
        <v>-0.5</v>
      </c>
      <c r="H10" s="117" t="s">
        <v>327</v>
      </c>
      <c r="I10" s="113" t="s">
        <v>328</v>
      </c>
      <c r="J10" s="113" t="s">
        <v>329</v>
      </c>
      <c r="K10" s="115" t="s">
        <v>321</v>
      </c>
    </row>
    <row r="11" customFormat="false" ht="17.25" hidden="false" customHeight="true" outlineLevel="0" collapsed="false">
      <c r="A11" s="108" t="s">
        <v>330</v>
      </c>
      <c r="B11" s="109" t="n">
        <v>1.3</v>
      </c>
      <c r="C11" s="109" t="n">
        <v>1.2</v>
      </c>
      <c r="D11" s="110" t="n">
        <v>0.68</v>
      </c>
      <c r="E11" s="109" t="n">
        <v>0.8</v>
      </c>
      <c r="F11" s="111" t="n">
        <f aca="false">D11-B11</f>
        <v>-0.62</v>
      </c>
      <c r="G11" s="112" t="n">
        <f aca="false">(D11-C11)/C11</f>
        <v>-0.433333333333333</v>
      </c>
      <c r="H11" s="30" t="s">
        <v>239</v>
      </c>
      <c r="I11" s="113" t="s">
        <v>331</v>
      </c>
      <c r="J11" s="113" t="s">
        <v>332</v>
      </c>
      <c r="K11" s="115" t="s">
        <v>321</v>
      </c>
    </row>
    <row r="14" customFormat="false" ht="24" hidden="false" customHeight="true" outlineLevel="0" collapsed="false">
      <c r="A14" s="100" t="s">
        <v>333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6" customFormat="false" ht="36" hidden="false" customHeight="true" outlineLevel="0" collapsed="false">
      <c r="A16" s="17" t="s">
        <v>334</v>
      </c>
      <c r="B16" s="17" t="s">
        <v>244</v>
      </c>
      <c r="C16" s="17" t="s">
        <v>245</v>
      </c>
      <c r="D16" s="17" t="s">
        <v>246</v>
      </c>
      <c r="E16" s="17" t="s">
        <v>247</v>
      </c>
      <c r="F16" s="17" t="s">
        <v>335</v>
      </c>
      <c r="G16" s="17" t="s">
        <v>336</v>
      </c>
      <c r="H16" s="17" t="s">
        <v>27</v>
      </c>
      <c r="I16" s="17" t="s">
        <v>29</v>
      </c>
      <c r="J16" s="17" t="s">
        <v>239</v>
      </c>
      <c r="K16" s="17" t="s">
        <v>190</v>
      </c>
    </row>
    <row r="17" customFormat="false" ht="32.25" hidden="false" customHeight="true" outlineLevel="0" collapsed="false">
      <c r="A17" s="108" t="s">
        <v>337</v>
      </c>
      <c r="B17" s="30" t="s">
        <v>338</v>
      </c>
      <c r="C17" s="30" t="s">
        <v>338</v>
      </c>
      <c r="D17" s="30" t="s">
        <v>339</v>
      </c>
      <c r="E17" s="30" t="s">
        <v>339</v>
      </c>
      <c r="F17" s="118" t="s">
        <v>340</v>
      </c>
      <c r="G17" s="113" t="s">
        <v>341</v>
      </c>
      <c r="H17" s="113" t="s">
        <v>342</v>
      </c>
      <c r="I17" s="113" t="s">
        <v>343</v>
      </c>
      <c r="J17" s="113" t="s">
        <v>239</v>
      </c>
      <c r="K17" s="115" t="s">
        <v>321</v>
      </c>
    </row>
    <row r="18" customFormat="false" ht="23.25" hidden="false" customHeight="true" outlineLevel="0" collapsed="false">
      <c r="A18" s="108" t="s">
        <v>344</v>
      </c>
      <c r="B18" s="30" t="s">
        <v>338</v>
      </c>
      <c r="C18" s="30" t="s">
        <v>338</v>
      </c>
      <c r="D18" s="30" t="s">
        <v>345</v>
      </c>
      <c r="E18" s="30" t="s">
        <v>345</v>
      </c>
      <c r="F18" s="119" t="s">
        <v>346</v>
      </c>
      <c r="G18" s="113" t="s">
        <v>347</v>
      </c>
      <c r="H18" s="113" t="s">
        <v>348</v>
      </c>
      <c r="I18" s="113" t="s">
        <v>343</v>
      </c>
      <c r="J18" s="113" t="s">
        <v>239</v>
      </c>
      <c r="K18" s="116" t="s">
        <v>325</v>
      </c>
    </row>
    <row r="19" customFormat="false" ht="23.25" hidden="false" customHeight="true" outlineLevel="0" collapsed="false">
      <c r="A19" s="108" t="s">
        <v>349</v>
      </c>
      <c r="B19" s="30" t="s">
        <v>338</v>
      </c>
      <c r="C19" s="30" t="s">
        <v>338</v>
      </c>
      <c r="D19" s="30" t="s">
        <v>350</v>
      </c>
      <c r="E19" s="30" t="s">
        <v>350</v>
      </c>
      <c r="F19" s="118" t="s">
        <v>351</v>
      </c>
      <c r="G19" s="113" t="s">
        <v>352</v>
      </c>
      <c r="H19" s="113" t="s">
        <v>353</v>
      </c>
      <c r="I19" s="113" t="s">
        <v>343</v>
      </c>
      <c r="J19" s="113" t="s">
        <v>239</v>
      </c>
      <c r="K19" s="115" t="s">
        <v>321</v>
      </c>
    </row>
    <row r="20" customFormat="false" ht="23.25" hidden="false" customHeight="true" outlineLevel="0" collapsed="false">
      <c r="A20" s="108" t="s">
        <v>354</v>
      </c>
      <c r="B20" s="30" t="s">
        <v>355</v>
      </c>
      <c r="C20" s="30" t="s">
        <v>356</v>
      </c>
      <c r="D20" s="30" t="s">
        <v>356</v>
      </c>
      <c r="E20" s="30" t="s">
        <v>357</v>
      </c>
      <c r="F20" s="118" t="s">
        <v>358</v>
      </c>
      <c r="G20" s="113" t="s">
        <v>359</v>
      </c>
      <c r="H20" s="113" t="s">
        <v>360</v>
      </c>
      <c r="I20" s="113" t="s">
        <v>343</v>
      </c>
      <c r="J20" s="113" t="s">
        <v>239</v>
      </c>
      <c r="K20" s="115" t="s">
        <v>321</v>
      </c>
    </row>
    <row r="21" customFormat="false" ht="42.75" hidden="false" customHeight="true" outlineLevel="0" collapsed="false">
      <c r="A21" s="108" t="s">
        <v>361</v>
      </c>
      <c r="B21" s="30" t="s">
        <v>362</v>
      </c>
      <c r="C21" s="30" t="s">
        <v>363</v>
      </c>
      <c r="D21" s="30" t="s">
        <v>364</v>
      </c>
      <c r="E21" s="30" t="s">
        <v>365</v>
      </c>
      <c r="F21" s="119" t="s">
        <v>366</v>
      </c>
      <c r="G21" s="113" t="s">
        <v>367</v>
      </c>
      <c r="H21" s="113" t="s">
        <v>368</v>
      </c>
      <c r="I21" s="113" t="s">
        <v>343</v>
      </c>
      <c r="J21" s="113" t="s">
        <v>239</v>
      </c>
      <c r="K21" s="116" t="s">
        <v>325</v>
      </c>
    </row>
    <row r="22" customFormat="false" ht="23.25" hidden="false" customHeight="true" outlineLevel="0" collapsed="false">
      <c r="A22" s="108" t="s">
        <v>369</v>
      </c>
      <c r="B22" s="30" t="s">
        <v>338</v>
      </c>
      <c r="C22" s="30" t="s">
        <v>370</v>
      </c>
      <c r="D22" s="30" t="s">
        <v>357</v>
      </c>
      <c r="E22" s="30" t="s">
        <v>357</v>
      </c>
      <c r="F22" s="118" t="s">
        <v>371</v>
      </c>
      <c r="G22" s="113" t="s">
        <v>372</v>
      </c>
      <c r="H22" s="113" t="s">
        <v>373</v>
      </c>
      <c r="I22" s="113" t="s">
        <v>374</v>
      </c>
      <c r="J22" s="113" t="s">
        <v>239</v>
      </c>
      <c r="K22" s="115" t="s">
        <v>321</v>
      </c>
    </row>
    <row r="23" customFormat="false" ht="34.5" hidden="false" customHeight="true" outlineLevel="0" collapsed="false">
      <c r="A23" s="108" t="s">
        <v>375</v>
      </c>
      <c r="B23" s="30" t="s">
        <v>376</v>
      </c>
      <c r="C23" s="30" t="s">
        <v>377</v>
      </c>
      <c r="D23" s="30" t="s">
        <v>377</v>
      </c>
      <c r="E23" s="30" t="s">
        <v>378</v>
      </c>
      <c r="F23" s="119" t="s">
        <v>379</v>
      </c>
      <c r="G23" s="113" t="s">
        <v>380</v>
      </c>
      <c r="H23" s="113" t="s">
        <v>381</v>
      </c>
      <c r="I23" s="113" t="s">
        <v>382</v>
      </c>
      <c r="J23" s="113" t="s">
        <v>239</v>
      </c>
      <c r="K23" s="116" t="s">
        <v>325</v>
      </c>
    </row>
    <row r="26" customFormat="false" ht="24" hidden="false" customHeight="true" outlineLevel="0" collapsed="false">
      <c r="A26" s="15" t="s">
        <v>383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5" hidden="false" customHeight="true" outlineLevel="0" collapsed="false">
      <c r="A27" s="105" t="s">
        <v>384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</row>
    <row r="28" customFormat="false" ht="15" hidden="false" customHeight="true" outlineLevel="0" collapsed="false">
      <c r="A28" s="6" t="s">
        <v>385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true" outlineLevel="0" collapsed="false">
      <c r="A29" s="6" t="s">
        <v>386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5" hidden="false" customHeight="true" outlineLevel="0" collapsed="false">
      <c r="A30" s="6" t="s">
        <v>387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15" hidden="false" customHeight="true" outlineLevel="0" collapsed="false">
      <c r="A31" s="6" t="s">
        <v>388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true" outlineLevel="0" collapsed="false">
      <c r="A33" s="105" t="s">
        <v>389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" hidden="false" customHeight="true" outlineLevel="0" collapsed="false">
      <c r="A35" s="120" t="s">
        <v>390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</row>
    <row r="36" customFormat="false" ht="15" hidden="false" customHeight="true" outlineLevel="0" collapsed="false">
      <c r="A36" s="104" t="s">
        <v>391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</row>
    <row r="37" customFormat="false" ht="15" hidden="false" customHeight="true" outlineLevel="0" collapsed="false">
      <c r="A37" s="104" t="s">
        <v>392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</row>
    <row r="38" customFormat="false" ht="15" hidden="false" customHeight="true" outlineLevel="0" collapsed="false">
      <c r="A38" s="104" t="s">
        <v>393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5" hidden="false" customHeight="true" outlineLevel="0" collapsed="false">
      <c r="A40" s="120" t="s">
        <v>394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</row>
    <row r="41" customFormat="false" ht="15" hidden="false" customHeight="true" outlineLevel="0" collapsed="false">
      <c r="A41" s="104" t="s">
        <v>395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</row>
    <row r="42" customFormat="false" ht="15" hidden="false" customHeight="true" outlineLevel="0" collapsed="false">
      <c r="A42" s="104" t="s">
        <v>396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</row>
    <row r="43" customFormat="false" ht="15" hidden="false" customHeight="true" outlineLevel="0" collapsed="false">
      <c r="A43" s="104" t="s">
        <v>397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15" hidden="false" customHeight="true" outlineLevel="0" collapsed="false">
      <c r="A45" s="120" t="s">
        <v>398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</row>
    <row r="46" customFormat="false" ht="15" hidden="false" customHeight="true" outlineLevel="0" collapsed="false">
      <c r="A46" s="104" t="s">
        <v>399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</row>
    <row r="47" customFormat="false" ht="15" hidden="false" customHeight="true" outlineLevel="0" collapsed="false">
      <c r="A47" s="104" t="s">
        <v>400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</row>
    <row r="48" customFormat="false" ht="15" hidden="false" customHeight="true" outlineLevel="0" collapsed="false">
      <c r="A48" s="104" t="s">
        <v>401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customFormat="false" ht="15" hidden="false" customHeight="true" outlineLevel="0" collapsed="false">
      <c r="A50" s="105" t="s">
        <v>402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</row>
    <row r="51" customFormat="false" ht="15" hidden="false" customHeight="true" outlineLevel="0" collapsed="false">
      <c r="A51" s="6" t="s">
        <v>403</v>
      </c>
      <c r="B51" s="6"/>
      <c r="C51" s="6"/>
      <c r="D51" s="6"/>
      <c r="E51" s="6"/>
      <c r="F51" s="6"/>
      <c r="G51" s="6"/>
      <c r="H51" s="6"/>
      <c r="I51" s="6"/>
      <c r="J51" s="6"/>
      <c r="K51" s="6"/>
    </row>
    <row r="52" customFormat="false" ht="15" hidden="false" customHeight="true" outlineLevel="0" collapsed="false">
      <c r="A52" s="6" t="s">
        <v>404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3" customFormat="false" ht="15" hidden="false" customHeight="true" outlineLevel="0" collapsed="false">
      <c r="A53" s="6" t="s">
        <v>405</v>
      </c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5" hidden="false" customHeight="true" outlineLevel="0" collapsed="false">
      <c r="A54" s="6" t="s">
        <v>406</v>
      </c>
      <c r="B54" s="6"/>
      <c r="C54" s="6"/>
      <c r="D54" s="6"/>
      <c r="E54" s="6"/>
      <c r="F54" s="6"/>
      <c r="G54" s="6"/>
      <c r="H54" s="6"/>
      <c r="I54" s="6"/>
      <c r="J54" s="6"/>
      <c r="K54" s="6"/>
    </row>
  </sheetData>
  <mergeCells count="33">
    <mergeCell ref="A1:K1"/>
    <mergeCell ref="A2:K2"/>
    <mergeCell ref="A4:K4"/>
    <mergeCell ref="A14:K14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  <mergeCell ref="A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"/>
    <col collapsed="false" customWidth="true" hidden="false" outlineLevel="0" max="6" min="3" style="1" width="10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34"/>
  </cols>
  <sheetData>
    <row r="1" customFormat="false" ht="27.75" hidden="false" customHeight="true" outlineLevel="0" collapsed="false">
      <c r="A1" s="121" t="s">
        <v>407</v>
      </c>
      <c r="B1" s="121"/>
      <c r="C1" s="121"/>
      <c r="D1" s="121"/>
      <c r="E1" s="121"/>
      <c r="F1" s="121"/>
      <c r="G1" s="121"/>
      <c r="H1" s="121"/>
      <c r="I1" s="121"/>
      <c r="J1" s="121"/>
    </row>
    <row r="2" customFormat="false" ht="15" hidden="false" customHeight="true" outlineLevel="0" collapsed="false">
      <c r="A2" s="97" t="s">
        <v>408</v>
      </c>
      <c r="B2" s="97"/>
      <c r="C2" s="97"/>
      <c r="D2" s="97"/>
      <c r="E2" s="97"/>
      <c r="F2" s="97"/>
      <c r="G2" s="97"/>
      <c r="H2" s="97"/>
      <c r="I2" s="97"/>
      <c r="J2" s="97"/>
    </row>
    <row r="4" customFormat="false" ht="21.75" hidden="false" customHeight="true" outlineLevel="0" collapsed="false">
      <c r="A4" s="122" t="s">
        <v>409</v>
      </c>
      <c r="B4" s="122"/>
      <c r="C4" s="122"/>
      <c r="D4" s="122"/>
      <c r="E4" s="122"/>
      <c r="F4" s="122"/>
      <c r="G4" s="122"/>
      <c r="H4" s="122"/>
      <c r="I4" s="122"/>
      <c r="J4" s="122"/>
    </row>
    <row r="5" customFormat="false" ht="30" hidden="false" customHeight="true" outlineLevel="0" collapsed="false">
      <c r="A5" s="123" t="s">
        <v>410</v>
      </c>
      <c r="B5" s="123" t="s">
        <v>411</v>
      </c>
      <c r="C5" s="123" t="s">
        <v>244</v>
      </c>
      <c r="D5" s="123" t="s">
        <v>245</v>
      </c>
      <c r="E5" s="123" t="s">
        <v>412</v>
      </c>
      <c r="F5" s="123" t="s">
        <v>413</v>
      </c>
      <c r="G5" s="123" t="s">
        <v>414</v>
      </c>
      <c r="H5" s="123" t="s">
        <v>335</v>
      </c>
      <c r="I5" s="123" t="s">
        <v>29</v>
      </c>
      <c r="J5" s="123" t="s">
        <v>27</v>
      </c>
    </row>
    <row r="6" customFormat="false" ht="21.75" hidden="false" customHeight="true" outlineLevel="0" collapsed="false">
      <c r="A6" s="108" t="s">
        <v>415</v>
      </c>
      <c r="B6" s="41" t="n">
        <v>4.9</v>
      </c>
      <c r="C6" s="41" t="n">
        <v>4.6</v>
      </c>
      <c r="D6" s="41" t="n">
        <v>4.3</v>
      </c>
      <c r="E6" s="41" t="n">
        <v>5</v>
      </c>
      <c r="F6" s="64" t="n">
        <v>5.1</v>
      </c>
      <c r="G6" s="124" t="n">
        <f aca="false">F6-B6</f>
        <v>0.199999999999999</v>
      </c>
      <c r="H6" s="125" t="s">
        <v>325</v>
      </c>
      <c r="I6" s="46" t="s">
        <v>416</v>
      </c>
      <c r="J6" s="113" t="s">
        <v>417</v>
      </c>
    </row>
    <row r="7" customFormat="false" ht="21.75" hidden="false" customHeight="true" outlineLevel="0" collapsed="false">
      <c r="A7" s="108" t="s">
        <v>418</v>
      </c>
      <c r="B7" s="41" t="n">
        <v>1.7</v>
      </c>
      <c r="C7" s="41" t="n">
        <v>1.07</v>
      </c>
      <c r="D7" s="41" t="n">
        <v>1.79</v>
      </c>
      <c r="E7" s="41" t="n">
        <v>2.6</v>
      </c>
      <c r="F7" s="64" t="n">
        <v>2.55</v>
      </c>
      <c r="G7" s="124" t="n">
        <f aca="false">F7-B7</f>
        <v>0.85</v>
      </c>
      <c r="H7" s="125" t="s">
        <v>419</v>
      </c>
      <c r="I7" s="46" t="s">
        <v>416</v>
      </c>
      <c r="J7" s="113" t="s">
        <v>420</v>
      </c>
    </row>
    <row r="8" customFormat="false" ht="21.75" hidden="false" customHeight="true" outlineLevel="0" collapsed="false">
      <c r="A8" s="108" t="s">
        <v>421</v>
      </c>
      <c r="B8" s="41" t="n">
        <v>2.55</v>
      </c>
      <c r="C8" s="41" t="n">
        <v>2.3</v>
      </c>
      <c r="D8" s="41" t="n">
        <v>1.5</v>
      </c>
      <c r="E8" s="41" t="n">
        <v>1.5</v>
      </c>
      <c r="F8" s="64" t="n">
        <v>1.53</v>
      </c>
      <c r="G8" s="124" t="n">
        <f aca="false">F8-B8</f>
        <v>-1.02</v>
      </c>
      <c r="H8" s="125" t="s">
        <v>422</v>
      </c>
      <c r="I8" s="46" t="s">
        <v>423</v>
      </c>
      <c r="J8" s="113" t="s">
        <v>424</v>
      </c>
    </row>
    <row r="9" customFormat="false" ht="21.75" hidden="false" customHeight="true" outlineLevel="0" collapsed="false">
      <c r="A9" s="108" t="s">
        <v>425</v>
      </c>
      <c r="B9" s="126" t="n">
        <v>180</v>
      </c>
      <c r="C9" s="126" t="n">
        <v>160</v>
      </c>
      <c r="D9" s="126" t="n">
        <v>150</v>
      </c>
      <c r="E9" s="126" t="n">
        <v>157</v>
      </c>
      <c r="F9" s="127" t="n">
        <v>56</v>
      </c>
      <c r="G9" s="128" t="n">
        <f aca="false">F9-B9</f>
        <v>-124</v>
      </c>
      <c r="H9" s="125" t="s">
        <v>321</v>
      </c>
      <c r="I9" s="46" t="s">
        <v>416</v>
      </c>
      <c r="J9" s="113" t="s">
        <v>426</v>
      </c>
    </row>
    <row r="10" customFormat="false" ht="21.75" hidden="false" customHeight="true" outlineLevel="0" collapsed="false">
      <c r="A10" s="108" t="s">
        <v>427</v>
      </c>
      <c r="B10" s="41" t="n">
        <v>1.1</v>
      </c>
      <c r="C10" s="41" t="n">
        <v>1</v>
      </c>
      <c r="D10" s="41" t="n">
        <v>1.05</v>
      </c>
      <c r="E10" s="41" t="n">
        <v>1.2</v>
      </c>
      <c r="F10" s="64" t="n">
        <v>1.4</v>
      </c>
      <c r="G10" s="124" t="n">
        <f aca="false">F10-B10</f>
        <v>0.3</v>
      </c>
      <c r="H10" s="125" t="s">
        <v>419</v>
      </c>
      <c r="I10" s="46" t="s">
        <v>416</v>
      </c>
      <c r="J10" s="113" t="s">
        <v>428</v>
      </c>
    </row>
    <row r="12" customFormat="false" ht="21.75" hidden="false" customHeight="true" outlineLevel="0" collapsed="false">
      <c r="A12" s="129" t="s">
        <v>429</v>
      </c>
      <c r="B12" s="129"/>
      <c r="C12" s="129"/>
      <c r="D12" s="129"/>
      <c r="E12" s="129"/>
      <c r="F12" s="129"/>
      <c r="G12" s="129"/>
      <c r="H12" s="129"/>
      <c r="I12" s="129"/>
      <c r="J12" s="129"/>
    </row>
    <row r="13" customFormat="false" ht="15" hidden="false" customHeight="true" outlineLevel="0" collapsed="false">
      <c r="A13" s="123" t="s">
        <v>430</v>
      </c>
      <c r="B13" s="130" t="s">
        <v>431</v>
      </c>
      <c r="C13" s="130"/>
      <c r="D13" s="130"/>
      <c r="E13" s="130"/>
      <c r="F13" s="131" t="s">
        <v>432</v>
      </c>
      <c r="G13" s="131"/>
      <c r="H13" s="131"/>
      <c r="I13" s="131"/>
      <c r="J13" s="131"/>
    </row>
    <row r="14" customFormat="false" ht="19.5" hidden="false" customHeight="true" outlineLevel="0" collapsed="false">
      <c r="A14" s="108" t="s">
        <v>433</v>
      </c>
      <c r="B14" s="132" t="s">
        <v>434</v>
      </c>
      <c r="C14" s="132"/>
      <c r="D14" s="132"/>
      <c r="E14" s="132"/>
      <c r="F14" s="132" t="s">
        <v>435</v>
      </c>
      <c r="G14" s="132"/>
      <c r="H14" s="132"/>
      <c r="I14" s="132"/>
      <c r="J14" s="132"/>
    </row>
    <row r="15" customFormat="false" ht="19.5" hidden="false" customHeight="true" outlineLevel="0" collapsed="false">
      <c r="A15" s="108" t="s">
        <v>436</v>
      </c>
      <c r="B15" s="132" t="s">
        <v>437</v>
      </c>
      <c r="C15" s="132"/>
      <c r="D15" s="132"/>
      <c r="E15" s="132"/>
      <c r="F15" s="132" t="s">
        <v>438</v>
      </c>
      <c r="G15" s="132"/>
      <c r="H15" s="132"/>
      <c r="I15" s="132"/>
      <c r="J15" s="132"/>
    </row>
    <row r="16" customFormat="false" ht="19.5" hidden="false" customHeight="true" outlineLevel="0" collapsed="false">
      <c r="A16" s="108" t="s">
        <v>439</v>
      </c>
      <c r="B16" s="132" t="s">
        <v>440</v>
      </c>
      <c r="C16" s="132"/>
      <c r="D16" s="132"/>
      <c r="E16" s="132"/>
      <c r="F16" s="132" t="s">
        <v>441</v>
      </c>
      <c r="G16" s="132"/>
      <c r="H16" s="132"/>
      <c r="I16" s="132"/>
      <c r="J16" s="132"/>
    </row>
    <row r="17" customFormat="false" ht="19.5" hidden="false" customHeight="true" outlineLevel="0" collapsed="false">
      <c r="A17" s="108" t="s">
        <v>442</v>
      </c>
      <c r="B17" s="132" t="s">
        <v>443</v>
      </c>
      <c r="C17" s="132"/>
      <c r="D17" s="132"/>
      <c r="E17" s="132"/>
      <c r="F17" s="132" t="s">
        <v>444</v>
      </c>
      <c r="G17" s="132"/>
      <c r="H17" s="132"/>
      <c r="I17" s="132"/>
      <c r="J17" s="132"/>
    </row>
    <row r="18" customFormat="false" ht="19.5" hidden="false" customHeight="true" outlineLevel="0" collapsed="false">
      <c r="A18" s="108" t="s">
        <v>445</v>
      </c>
      <c r="B18" s="132" t="s">
        <v>446</v>
      </c>
      <c r="C18" s="132"/>
      <c r="D18" s="132"/>
      <c r="E18" s="132"/>
      <c r="F18" s="132" t="s">
        <v>447</v>
      </c>
      <c r="G18" s="132"/>
      <c r="H18" s="132"/>
      <c r="I18" s="132"/>
      <c r="J18" s="132"/>
    </row>
    <row r="19" customFormat="false" ht="19.5" hidden="false" customHeight="true" outlineLevel="0" collapsed="false">
      <c r="A19" s="108" t="s">
        <v>448</v>
      </c>
      <c r="B19" s="132" t="s">
        <v>449</v>
      </c>
      <c r="C19" s="132"/>
      <c r="D19" s="132"/>
      <c r="E19" s="132"/>
      <c r="F19" s="132" t="s">
        <v>450</v>
      </c>
      <c r="G19" s="132"/>
      <c r="H19" s="132"/>
      <c r="I19" s="132"/>
      <c r="J19" s="132"/>
    </row>
    <row r="20" customFormat="false" ht="19.5" hidden="false" customHeight="true" outlineLevel="0" collapsed="false">
      <c r="A20" s="108" t="s">
        <v>451</v>
      </c>
      <c r="B20" s="132" t="s">
        <v>452</v>
      </c>
      <c r="C20" s="132"/>
      <c r="D20" s="132"/>
      <c r="E20" s="132"/>
      <c r="F20" s="132" t="s">
        <v>453</v>
      </c>
      <c r="G20" s="132"/>
      <c r="H20" s="132"/>
      <c r="I20" s="132"/>
      <c r="J20" s="132"/>
    </row>
    <row r="22" customFormat="false" ht="21.75" hidden="false" customHeight="true" outlineLevel="0" collapsed="false">
      <c r="A22" s="133" t="s">
        <v>454</v>
      </c>
      <c r="B22" s="133"/>
      <c r="C22" s="133"/>
      <c r="D22" s="133"/>
      <c r="E22" s="133"/>
      <c r="F22" s="133"/>
      <c r="G22" s="133"/>
      <c r="H22" s="133"/>
      <c r="I22" s="133"/>
      <c r="J22" s="133"/>
    </row>
    <row r="23" customFormat="false" ht="30" hidden="false" customHeight="true" outlineLevel="0" collapsed="false">
      <c r="A23" s="123" t="s">
        <v>455</v>
      </c>
      <c r="B23" s="123" t="s">
        <v>456</v>
      </c>
      <c r="C23" s="123" t="s">
        <v>457</v>
      </c>
      <c r="D23" s="123" t="s">
        <v>458</v>
      </c>
      <c r="E23" s="123" t="s">
        <v>459</v>
      </c>
      <c r="F23" s="123" t="s">
        <v>460</v>
      </c>
      <c r="G23" s="123" t="s">
        <v>458</v>
      </c>
      <c r="H23" s="123" t="s">
        <v>461</v>
      </c>
      <c r="I23" s="123" t="s">
        <v>462</v>
      </c>
      <c r="J23" s="123" t="s">
        <v>27</v>
      </c>
    </row>
    <row r="24" customFormat="false" ht="19.5" hidden="false" customHeight="true" outlineLevel="0" collapsed="false">
      <c r="A24" s="108" t="s">
        <v>149</v>
      </c>
      <c r="B24" s="134" t="n">
        <v>1.75</v>
      </c>
      <c r="C24" s="135" t="n">
        <v>2.28</v>
      </c>
      <c r="D24" s="136" t="n">
        <f aca="false">(C24-B24)/B24</f>
        <v>0.302857142857143</v>
      </c>
      <c r="E24" s="134" t="n">
        <v>1.68</v>
      </c>
      <c r="F24" s="135" t="n">
        <v>2.35</v>
      </c>
      <c r="G24" s="136" t="n">
        <f aca="false">(F24-E24)/E24</f>
        <v>0.398809523809524</v>
      </c>
      <c r="H24" s="40" t="s">
        <v>463</v>
      </c>
      <c r="I24" s="118" t="s">
        <v>464</v>
      </c>
      <c r="J24" s="113" t="s">
        <v>465</v>
      </c>
    </row>
    <row r="25" customFormat="false" ht="19.5" hidden="false" customHeight="true" outlineLevel="0" collapsed="false">
      <c r="A25" s="108" t="s">
        <v>466</v>
      </c>
      <c r="B25" s="134" t="n">
        <v>1.72</v>
      </c>
      <c r="C25" s="135" t="n">
        <v>2.22</v>
      </c>
      <c r="D25" s="136" t="n">
        <f aca="false">(C25-B25)/B25</f>
        <v>0.290697674418605</v>
      </c>
      <c r="E25" s="134" t="n">
        <v>1.66</v>
      </c>
      <c r="F25" s="135" t="n">
        <v>2.32</v>
      </c>
      <c r="G25" s="136" t="n">
        <f aca="false">(F25-E25)/E25</f>
        <v>0.397590361445783</v>
      </c>
      <c r="H25" s="40" t="s">
        <v>467</v>
      </c>
      <c r="I25" s="118" t="s">
        <v>464</v>
      </c>
      <c r="J25" s="113" t="s">
        <v>468</v>
      </c>
    </row>
    <row r="26" customFormat="false" ht="19.5" hidden="false" customHeight="true" outlineLevel="0" collapsed="false">
      <c r="A26" s="108" t="s">
        <v>469</v>
      </c>
      <c r="B26" s="134" t="n">
        <v>1.85</v>
      </c>
      <c r="C26" s="135" t="n">
        <v>2.35</v>
      </c>
      <c r="D26" s="136" t="n">
        <f aca="false">(C26-B26)/B26</f>
        <v>0.27027027027027</v>
      </c>
      <c r="E26" s="134" t="n">
        <v>1.78</v>
      </c>
      <c r="F26" s="135" t="n">
        <v>2.4</v>
      </c>
      <c r="G26" s="136" t="n">
        <f aca="false">(F26-E26)/E26</f>
        <v>0.348314606741573</v>
      </c>
      <c r="H26" s="40" t="s">
        <v>467</v>
      </c>
      <c r="I26" s="118" t="s">
        <v>464</v>
      </c>
      <c r="J26" s="113" t="s">
        <v>470</v>
      </c>
    </row>
    <row r="27" customFormat="false" ht="19.5" hidden="false" customHeight="true" outlineLevel="0" collapsed="false">
      <c r="A27" s="108" t="s">
        <v>471</v>
      </c>
      <c r="B27" s="134" t="n">
        <v>0.92</v>
      </c>
      <c r="C27" s="135" t="n">
        <v>1.28</v>
      </c>
      <c r="D27" s="136" t="n">
        <f aca="false">(C27-B27)/B27</f>
        <v>0.391304347826087</v>
      </c>
      <c r="E27" s="134" t="n">
        <v>1.02</v>
      </c>
      <c r="F27" s="135" t="n">
        <v>1.42</v>
      </c>
      <c r="G27" s="136" t="n">
        <f aca="false">(F27-E27)/E27</f>
        <v>0.392156862745098</v>
      </c>
      <c r="H27" s="40" t="s">
        <v>467</v>
      </c>
      <c r="I27" s="137" t="s">
        <v>472</v>
      </c>
      <c r="J27" s="113" t="s">
        <v>473</v>
      </c>
    </row>
    <row r="28" customFormat="false" ht="19.5" hidden="false" customHeight="true" outlineLevel="0" collapsed="false">
      <c r="A28" s="108" t="s">
        <v>474</v>
      </c>
      <c r="B28" s="134" t="n">
        <v>1.28</v>
      </c>
      <c r="C28" s="135" t="n">
        <v>1.42</v>
      </c>
      <c r="D28" s="136" t="n">
        <f aca="false">(C28-B28)/B28</f>
        <v>0.109375</v>
      </c>
      <c r="E28" s="134" t="n">
        <v>1.16</v>
      </c>
      <c r="F28" s="135" t="n">
        <v>1.32</v>
      </c>
      <c r="G28" s="136" t="n">
        <f aca="false">(F28-E28)/E28</f>
        <v>0.137931034482759</v>
      </c>
      <c r="H28" s="40" t="s">
        <v>475</v>
      </c>
      <c r="I28" s="119" t="s">
        <v>476</v>
      </c>
      <c r="J28" s="113" t="s">
        <v>477</v>
      </c>
    </row>
    <row r="29" customFormat="false" ht="19.5" hidden="false" customHeight="true" outlineLevel="0" collapsed="false">
      <c r="A29" s="108" t="s">
        <v>478</v>
      </c>
      <c r="B29" s="134" t="n">
        <v>1.2</v>
      </c>
      <c r="C29" s="135" t="n">
        <v>1.3</v>
      </c>
      <c r="D29" s="136" t="n">
        <f aca="false">(C29-B29)/B29</f>
        <v>0.0833333333333334</v>
      </c>
      <c r="E29" s="134" t="n">
        <v>1.05</v>
      </c>
      <c r="F29" s="135" t="n">
        <v>1.18</v>
      </c>
      <c r="G29" s="136" t="n">
        <f aca="false">(F29-E29)/E29</f>
        <v>0.123809523809524</v>
      </c>
      <c r="H29" s="40" t="s">
        <v>479</v>
      </c>
      <c r="I29" s="119" t="s">
        <v>480</v>
      </c>
      <c r="J29" s="113" t="s">
        <v>481</v>
      </c>
    </row>
    <row r="30" customFormat="false" ht="19.5" hidden="false" customHeight="true" outlineLevel="0" collapsed="false">
      <c r="A30" s="108" t="s">
        <v>482</v>
      </c>
      <c r="B30" s="134" t="n">
        <v>1.3</v>
      </c>
      <c r="C30" s="135" t="n">
        <v>1.62</v>
      </c>
      <c r="D30" s="136" t="n">
        <f aca="false">(C30-B30)/B30</f>
        <v>0.246153846153846</v>
      </c>
      <c r="E30" s="134" t="n">
        <v>1.22</v>
      </c>
      <c r="F30" s="135" t="n">
        <v>1.55</v>
      </c>
      <c r="G30" s="136" t="n">
        <f aca="false">(F30-E30)/E30</f>
        <v>0.270491803278689</v>
      </c>
      <c r="H30" s="40" t="s">
        <v>483</v>
      </c>
      <c r="I30" s="118" t="s">
        <v>464</v>
      </c>
      <c r="J30" s="113" t="s">
        <v>484</v>
      </c>
    </row>
    <row r="32" customFormat="false" ht="21.75" hidden="false" customHeight="true" outlineLevel="0" collapsed="false">
      <c r="A32" s="138" t="s">
        <v>485</v>
      </c>
      <c r="B32" s="138"/>
      <c r="C32" s="138"/>
      <c r="D32" s="138"/>
      <c r="E32" s="138"/>
      <c r="F32" s="138"/>
      <c r="G32" s="138"/>
      <c r="H32" s="138"/>
      <c r="I32" s="138"/>
      <c r="J32" s="138"/>
    </row>
    <row r="33" customFormat="false" ht="15" hidden="false" customHeight="true" outlineLevel="0" collapsed="false">
      <c r="A33" s="139" t="s">
        <v>486</v>
      </c>
      <c r="B33" s="139"/>
      <c r="C33" s="139"/>
      <c r="D33" s="139"/>
      <c r="E33" s="139"/>
      <c r="F33" s="139"/>
      <c r="G33" s="139"/>
      <c r="H33" s="139"/>
      <c r="I33" s="139"/>
      <c r="J33" s="139"/>
    </row>
    <row r="34" customFormat="false" ht="15" hidden="false" customHeight="true" outlineLevel="0" collapsed="false">
      <c r="A34" s="139"/>
      <c r="B34" s="139"/>
      <c r="C34" s="139"/>
      <c r="D34" s="139"/>
      <c r="E34" s="139"/>
      <c r="F34" s="139"/>
      <c r="G34" s="139"/>
      <c r="H34" s="139"/>
      <c r="I34" s="139"/>
      <c r="J34" s="139"/>
    </row>
    <row r="35" customFormat="false" ht="15" hidden="false" customHeight="true" outlineLevel="0" collapsed="false">
      <c r="A35" s="139" t="s">
        <v>487</v>
      </c>
      <c r="B35" s="139"/>
      <c r="C35" s="139"/>
      <c r="D35" s="139"/>
      <c r="E35" s="139"/>
      <c r="F35" s="139"/>
      <c r="G35" s="139"/>
      <c r="H35" s="139"/>
      <c r="I35" s="139"/>
      <c r="J35" s="139"/>
    </row>
    <row r="36" customFormat="false" ht="15" hidden="false" customHeight="true" outlineLevel="0" collapsed="false">
      <c r="A36" s="139" t="s">
        <v>488</v>
      </c>
      <c r="B36" s="139"/>
      <c r="C36" s="139"/>
      <c r="D36" s="139"/>
      <c r="E36" s="139"/>
      <c r="F36" s="139"/>
      <c r="G36" s="139"/>
      <c r="H36" s="139"/>
      <c r="I36" s="139"/>
      <c r="J36" s="139"/>
    </row>
    <row r="37" customFormat="false" ht="15" hidden="false" customHeight="true" outlineLevel="0" collapsed="false">
      <c r="A37" s="139" t="s">
        <v>489</v>
      </c>
      <c r="B37" s="139"/>
      <c r="C37" s="139"/>
      <c r="D37" s="139"/>
      <c r="E37" s="139"/>
      <c r="F37" s="139"/>
      <c r="G37" s="139"/>
      <c r="H37" s="139"/>
      <c r="I37" s="139"/>
      <c r="J37" s="139"/>
    </row>
    <row r="38" customFormat="false" ht="15" hidden="false" customHeight="true" outlineLevel="0" collapsed="false">
      <c r="A38" s="139"/>
      <c r="B38" s="139"/>
      <c r="C38" s="139"/>
      <c r="D38" s="139"/>
      <c r="E38" s="139"/>
      <c r="F38" s="139"/>
      <c r="G38" s="139"/>
      <c r="H38" s="139"/>
      <c r="I38" s="139"/>
      <c r="J38" s="139"/>
    </row>
    <row r="39" customFormat="false" ht="15" hidden="false" customHeight="true" outlineLevel="0" collapsed="false">
      <c r="A39" s="139" t="s">
        <v>490</v>
      </c>
      <c r="B39" s="139"/>
      <c r="C39" s="139"/>
      <c r="D39" s="139"/>
      <c r="E39" s="139"/>
      <c r="F39" s="139"/>
      <c r="G39" s="139"/>
      <c r="H39" s="139"/>
      <c r="I39" s="139"/>
      <c r="J39" s="139"/>
    </row>
    <row r="40" customFormat="false" ht="15" hidden="false" customHeight="true" outlineLevel="0" collapsed="false">
      <c r="A40" s="139" t="s">
        <v>491</v>
      </c>
      <c r="B40" s="139"/>
      <c r="C40" s="139"/>
      <c r="D40" s="139"/>
      <c r="E40" s="139"/>
      <c r="F40" s="139"/>
      <c r="G40" s="139"/>
      <c r="H40" s="139"/>
      <c r="I40" s="139"/>
      <c r="J40" s="139"/>
    </row>
    <row r="41" customFormat="false" ht="15" hidden="false" customHeight="true" outlineLevel="0" collapsed="false">
      <c r="A41" s="139"/>
      <c r="B41" s="139"/>
      <c r="C41" s="139"/>
      <c r="D41" s="139"/>
      <c r="E41" s="139"/>
      <c r="F41" s="139"/>
      <c r="G41" s="139"/>
      <c r="H41" s="139"/>
      <c r="I41" s="139"/>
      <c r="J41" s="139"/>
    </row>
    <row r="42" customFormat="false" ht="15" hidden="false" customHeight="true" outlineLevel="0" collapsed="false">
      <c r="A42" s="139" t="s">
        <v>492</v>
      </c>
      <c r="B42" s="139"/>
      <c r="C42" s="139"/>
      <c r="D42" s="139"/>
      <c r="E42" s="139"/>
      <c r="F42" s="139"/>
      <c r="G42" s="139"/>
      <c r="H42" s="139"/>
      <c r="I42" s="139"/>
      <c r="J42" s="139"/>
    </row>
    <row r="43" customFormat="false" ht="15" hidden="false" customHeight="true" outlineLevel="0" collapsed="false">
      <c r="A43" s="139" t="s">
        <v>493</v>
      </c>
      <c r="B43" s="139"/>
      <c r="C43" s="139"/>
      <c r="D43" s="139"/>
      <c r="E43" s="139"/>
      <c r="F43" s="139"/>
      <c r="G43" s="139"/>
      <c r="H43" s="139"/>
      <c r="I43" s="139"/>
      <c r="J43" s="139"/>
    </row>
    <row r="44" customFormat="false" ht="15" hidden="false" customHeight="true" outlineLevel="0" collapsed="false">
      <c r="A44" s="139"/>
      <c r="B44" s="139"/>
      <c r="C44" s="139"/>
      <c r="D44" s="139"/>
      <c r="E44" s="139"/>
      <c r="F44" s="139"/>
      <c r="G44" s="139"/>
      <c r="H44" s="139"/>
      <c r="I44" s="139"/>
      <c r="J44" s="139"/>
    </row>
    <row r="45" customFormat="false" ht="15" hidden="false" customHeight="true" outlineLevel="0" collapsed="false">
      <c r="A45" s="32" t="s">
        <v>494</v>
      </c>
      <c r="B45" s="32"/>
      <c r="C45" s="32"/>
      <c r="D45" s="32"/>
      <c r="E45" s="32"/>
      <c r="F45" s="32"/>
      <c r="G45" s="32"/>
      <c r="H45" s="32"/>
      <c r="I45" s="32"/>
      <c r="J45" s="32"/>
    </row>
    <row r="46" customFormat="false" ht="15" hidden="false" customHeight="true" outlineLevel="0" collapsed="false">
      <c r="A46" s="139" t="s">
        <v>495</v>
      </c>
      <c r="B46" s="139"/>
      <c r="C46" s="139"/>
      <c r="D46" s="139"/>
      <c r="E46" s="139"/>
      <c r="F46" s="139"/>
      <c r="G46" s="139"/>
      <c r="H46" s="139"/>
      <c r="I46" s="139"/>
      <c r="J46" s="139"/>
    </row>
    <row r="47" customFormat="false" ht="15" hidden="false" customHeight="true" outlineLevel="0" collapsed="false">
      <c r="A47" s="139" t="s">
        <v>496</v>
      </c>
      <c r="B47" s="139"/>
      <c r="C47" s="139"/>
      <c r="D47" s="139"/>
      <c r="E47" s="139"/>
      <c r="F47" s="139"/>
      <c r="G47" s="139"/>
      <c r="H47" s="139"/>
      <c r="I47" s="139"/>
      <c r="J47" s="139"/>
    </row>
    <row r="49" customFormat="false" ht="15" hidden="false" customHeight="true" outlineLevel="0" collapsed="false">
      <c r="A49" s="5" t="s">
        <v>497</v>
      </c>
      <c r="B49" s="5"/>
      <c r="C49" s="5"/>
      <c r="D49" s="5"/>
      <c r="E49" s="5"/>
      <c r="F49" s="5"/>
      <c r="G49" s="5"/>
      <c r="H49" s="5"/>
      <c r="I49" s="5"/>
      <c r="J49" s="5"/>
    </row>
  </sheetData>
  <mergeCells count="38">
    <mergeCell ref="A1:J1"/>
    <mergeCell ref="A2:J2"/>
    <mergeCell ref="A4:J4"/>
    <mergeCell ref="A12:J12"/>
    <mergeCell ref="B13:E13"/>
    <mergeCell ref="F13:J13"/>
    <mergeCell ref="B14:E14"/>
    <mergeCell ref="F14:J14"/>
    <mergeCell ref="B15:E15"/>
    <mergeCell ref="F15:J15"/>
    <mergeCell ref="B16:E16"/>
    <mergeCell ref="F16:J16"/>
    <mergeCell ref="B17:E17"/>
    <mergeCell ref="F17:J17"/>
    <mergeCell ref="B18:E18"/>
    <mergeCell ref="F18:J18"/>
    <mergeCell ref="B19:E19"/>
    <mergeCell ref="F19:J19"/>
    <mergeCell ref="B20:E20"/>
    <mergeCell ref="F20:J20"/>
    <mergeCell ref="A22:J22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  <mergeCell ref="A46:J46"/>
    <mergeCell ref="A47:J47"/>
    <mergeCell ref="A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6"/>
    <col collapsed="false" customWidth="true" hidden="false" outlineLevel="0" max="9" min="6" style="1" width="11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9"/>
    <col collapsed="false" customWidth="true" hidden="false" outlineLevel="0" max="13" min="13" style="1" width="14"/>
  </cols>
  <sheetData>
    <row r="1" customFormat="false" ht="27.75" hidden="false" customHeight="true" outlineLevel="0" collapsed="false">
      <c r="A1" s="140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customFormat="false" ht="21.75" hidden="false" customHeight="true" outlineLevel="0" collapsed="false">
      <c r="A2" s="35" t="s">
        <v>499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customFormat="false" ht="21.75" hidden="false" customHeight="true" outlineLevel="0" collapsed="false">
      <c r="A3" s="36"/>
      <c r="B3" s="141" t="s">
        <v>500</v>
      </c>
      <c r="C3" s="142" t="s">
        <v>501</v>
      </c>
      <c r="D3" s="142"/>
      <c r="E3" s="142"/>
      <c r="F3" s="142"/>
      <c r="G3" s="38" t="s">
        <v>502</v>
      </c>
      <c r="H3" s="38"/>
      <c r="I3" s="38" t="s">
        <v>503</v>
      </c>
      <c r="J3" s="38"/>
      <c r="K3" s="39" t="s">
        <v>226</v>
      </c>
      <c r="L3" s="39"/>
      <c r="M3" s="36"/>
    </row>
    <row r="4" customFormat="false" ht="37.5" hidden="false" customHeight="true" outlineLevel="0" collapsed="false">
      <c r="A4" s="17" t="s">
        <v>227</v>
      </c>
      <c r="B4" s="17" t="s">
        <v>504</v>
      </c>
      <c r="C4" s="17" t="s">
        <v>505</v>
      </c>
      <c r="D4" s="17" t="s">
        <v>506</v>
      </c>
      <c r="E4" s="17" t="s">
        <v>507</v>
      </c>
      <c r="F4" s="17" t="s">
        <v>508</v>
      </c>
      <c r="G4" s="17" t="s">
        <v>233</v>
      </c>
      <c r="H4" s="17" t="s">
        <v>509</v>
      </c>
      <c r="I4" s="17" t="s">
        <v>510</v>
      </c>
      <c r="J4" s="17" t="s">
        <v>511</v>
      </c>
      <c r="K4" s="17" t="s">
        <v>512</v>
      </c>
      <c r="L4" s="17" t="s">
        <v>513</v>
      </c>
      <c r="M4" s="17" t="s">
        <v>190</v>
      </c>
    </row>
    <row r="5" customFormat="false" ht="15" hidden="false" customHeight="true" outlineLevel="0" collapsed="false">
      <c r="A5" s="40" t="s">
        <v>238</v>
      </c>
      <c r="B5" s="41" t="n">
        <v>13.2</v>
      </c>
      <c r="C5" s="41" t="n">
        <v>4.2</v>
      </c>
      <c r="D5" s="143" t="n">
        <v>1.5</v>
      </c>
      <c r="E5" s="144" t="n">
        <v>1.6</v>
      </c>
      <c r="F5" s="145" t="n">
        <v>1.1</v>
      </c>
      <c r="G5" s="44" t="n">
        <v>800</v>
      </c>
      <c r="H5" s="146" t="n">
        <v>0.89</v>
      </c>
      <c r="I5" s="109" t="n">
        <v>395</v>
      </c>
      <c r="J5" s="147" t="n">
        <v>-0.5</v>
      </c>
      <c r="K5" s="45" t="n">
        <f aca="false">C5+(G5*2.5)/1000</f>
        <v>6.2</v>
      </c>
      <c r="L5" s="47" t="n">
        <f aca="false">D5/C5</f>
        <v>0.357142857142857</v>
      </c>
      <c r="M5" s="30" t="str">
        <f aca="false">IF(H5&gt;0.95,"⚠ MAX CAPACITY",IF(H5&gt;0.92,"⬆ Surge attivo","→ Normale"))</f>
        <v>→ Normale</v>
      </c>
    </row>
    <row r="6" customFormat="false" ht="15" hidden="false" customHeight="true" outlineLevel="0" collapsed="false">
      <c r="A6" s="40" t="s">
        <v>240</v>
      </c>
      <c r="B6" s="41" t="n">
        <v>13.3</v>
      </c>
      <c r="C6" s="41" t="n">
        <v>4.5</v>
      </c>
      <c r="D6" s="143" t="n">
        <v>1.6</v>
      </c>
      <c r="E6" s="144" t="n">
        <v>1.7</v>
      </c>
      <c r="F6" s="145" t="n">
        <v>1.2</v>
      </c>
      <c r="G6" s="44" t="n">
        <v>850</v>
      </c>
      <c r="H6" s="146" t="n">
        <v>0.91</v>
      </c>
      <c r="I6" s="109" t="n">
        <v>398</v>
      </c>
      <c r="J6" s="147" t="n">
        <v>-0.5</v>
      </c>
      <c r="K6" s="45" t="n">
        <f aca="false">C6+(G6*2.5)/1000</f>
        <v>6.625</v>
      </c>
      <c r="L6" s="47" t="n">
        <f aca="false">D6/C6</f>
        <v>0.355555555555556</v>
      </c>
      <c r="M6" s="30" t="str">
        <f aca="false">IF(H6&gt;0.95,"⚠ MAX CAPACITY",IF(H6&gt;0.92,"⬆ Surge attivo","→ Normale"))</f>
        <v>→ Normale</v>
      </c>
    </row>
    <row r="7" customFormat="false" ht="15" hidden="false" customHeight="true" outlineLevel="0" collapsed="false">
      <c r="A7" s="40" t="s">
        <v>241</v>
      </c>
      <c r="B7" s="41" t="n">
        <v>13.4</v>
      </c>
      <c r="C7" s="41" t="n">
        <v>4.7</v>
      </c>
      <c r="D7" s="143" t="n">
        <v>1.65</v>
      </c>
      <c r="E7" s="144" t="n">
        <v>1.8</v>
      </c>
      <c r="F7" s="145" t="n">
        <v>1.25</v>
      </c>
      <c r="G7" s="44" t="n">
        <v>880</v>
      </c>
      <c r="H7" s="146" t="n">
        <v>0.92</v>
      </c>
      <c r="I7" s="109" t="n">
        <v>402</v>
      </c>
      <c r="J7" s="147" t="n">
        <v>0</v>
      </c>
      <c r="K7" s="45" t="n">
        <f aca="false">C7+(G7*2.5)/1000</f>
        <v>6.9</v>
      </c>
      <c r="L7" s="47" t="n">
        <f aca="false">D7/C7</f>
        <v>0.351063829787234</v>
      </c>
      <c r="M7" s="30" t="str">
        <f aca="false">IF(H7&gt;0.95,"⚠ MAX CAPACITY",IF(H7&gt;0.92,"⬆ Surge attivo","→ Normale"))</f>
        <v>→ Normale</v>
      </c>
    </row>
    <row r="8" customFormat="false" ht="15" hidden="false" customHeight="true" outlineLevel="0" collapsed="false">
      <c r="A8" s="40" t="s">
        <v>242</v>
      </c>
      <c r="B8" s="41" t="n">
        <v>13.4</v>
      </c>
      <c r="C8" s="41" t="n">
        <v>4.8</v>
      </c>
      <c r="D8" s="143" t="n">
        <v>1.7</v>
      </c>
      <c r="E8" s="144" t="n">
        <v>1.8</v>
      </c>
      <c r="F8" s="145" t="n">
        <v>1.3</v>
      </c>
      <c r="G8" s="44" t="n">
        <v>900</v>
      </c>
      <c r="H8" s="146" t="n">
        <v>0.91</v>
      </c>
      <c r="I8" s="109" t="n">
        <v>406</v>
      </c>
      <c r="J8" s="147" t="n">
        <v>0</v>
      </c>
      <c r="K8" s="45" t="n">
        <f aca="false">C8+(G8*2.5)/1000</f>
        <v>7.05</v>
      </c>
      <c r="L8" s="47" t="n">
        <f aca="false">D8/C8</f>
        <v>0.354166666666667</v>
      </c>
      <c r="M8" s="30" t="str">
        <f aca="false">IF(H8&gt;0.95,"⚠ MAX CAPACITY",IF(H8&gt;0.92,"⬆ Surge attivo","→ Normale"))</f>
        <v>→ Normale</v>
      </c>
    </row>
    <row r="9" customFormat="false" ht="15" hidden="false" customHeight="true" outlineLevel="0" collapsed="false">
      <c r="A9" s="40" t="s">
        <v>243</v>
      </c>
      <c r="B9" s="41" t="n">
        <v>13.5</v>
      </c>
      <c r="C9" s="41" t="n">
        <v>4.9</v>
      </c>
      <c r="D9" s="143" t="n">
        <v>1.75</v>
      </c>
      <c r="E9" s="144" t="n">
        <v>1.85</v>
      </c>
      <c r="F9" s="145" t="n">
        <v>1.3</v>
      </c>
      <c r="G9" s="44" t="n">
        <v>920</v>
      </c>
      <c r="H9" s="146" t="n">
        <v>0.9</v>
      </c>
      <c r="I9" s="109" t="n">
        <v>408</v>
      </c>
      <c r="J9" s="147" t="n">
        <v>-0.3</v>
      </c>
      <c r="K9" s="45" t="n">
        <f aca="false">C9+(G9*2.5)/1000</f>
        <v>7.2</v>
      </c>
      <c r="L9" s="47" t="n">
        <f aca="false">D9/C9</f>
        <v>0.357142857142857</v>
      </c>
      <c r="M9" s="30" t="str">
        <f aca="false">IF(H9&gt;0.95,"⚠ MAX CAPACITY",IF(H9&gt;0.92,"⬆ Surge attivo","→ Normale"))</f>
        <v>→ Normale</v>
      </c>
    </row>
    <row r="10" customFormat="false" ht="15" hidden="false" customHeight="true" outlineLevel="0" collapsed="false">
      <c r="A10" s="49" t="s">
        <v>244</v>
      </c>
      <c r="B10" s="50" t="n">
        <v>13.5</v>
      </c>
      <c r="C10" s="50" t="n">
        <v>5</v>
      </c>
      <c r="D10" s="143" t="n">
        <v>1.8</v>
      </c>
      <c r="E10" s="144" t="n">
        <v>1.85</v>
      </c>
      <c r="F10" s="145" t="n">
        <v>1.35</v>
      </c>
      <c r="G10" s="52" t="n">
        <v>950</v>
      </c>
      <c r="H10" s="148" t="n">
        <v>0.9</v>
      </c>
      <c r="I10" s="149" t="n">
        <v>411</v>
      </c>
      <c r="J10" s="150" t="n">
        <v>0</v>
      </c>
      <c r="K10" s="53" t="n">
        <f aca="false">C10+(G10*2.5)/1000</f>
        <v>7.375</v>
      </c>
      <c r="L10" s="151" t="n">
        <f aca="false">D10/C10</f>
        <v>0.36</v>
      </c>
      <c r="M10" s="55" t="str">
        <f aca="false">IF(H10&gt;0.95,"⚠ MAX CAPACITY",IF(H10&gt;0.92,"⬆ Surge attivo","→ Normale"))</f>
        <v>→ Normale</v>
      </c>
    </row>
    <row r="11" customFormat="false" ht="15" hidden="false" customHeight="true" outlineLevel="0" collapsed="false">
      <c r="A11" s="40" t="s">
        <v>245</v>
      </c>
      <c r="B11" s="41" t="n">
        <v>13.6</v>
      </c>
      <c r="C11" s="41" t="n">
        <v>5.2</v>
      </c>
      <c r="D11" s="143" t="n">
        <v>2.2</v>
      </c>
      <c r="E11" s="144" t="n">
        <v>2</v>
      </c>
      <c r="F11" s="145" t="n">
        <v>1</v>
      </c>
      <c r="G11" s="44" t="n">
        <v>1050</v>
      </c>
      <c r="H11" s="146" t="n">
        <v>0.94</v>
      </c>
      <c r="I11" s="109" t="n">
        <v>413</v>
      </c>
      <c r="J11" s="147" t="n">
        <v>-1</v>
      </c>
      <c r="K11" s="45" t="n">
        <f aca="false">C11+(G11*2.5)/1000</f>
        <v>7.825</v>
      </c>
      <c r="L11" s="47" t="n">
        <f aca="false">D11/C11</f>
        <v>0.423076923076923</v>
      </c>
      <c r="M11" s="30" t="str">
        <f aca="false">IF(H11&gt;0.95,"⚠ MAX CAPACITY",IF(H11&gt;0.92,"⬆ Surge attivo","→ Normale"))</f>
        <v>⬆ Surge attivo</v>
      </c>
    </row>
    <row r="12" customFormat="false" ht="23.25" hidden="false" customHeight="true" outlineLevel="0" collapsed="false">
      <c r="A12" s="152" t="s">
        <v>246</v>
      </c>
      <c r="B12" s="153" t="n">
        <v>13.7</v>
      </c>
      <c r="C12" s="153" t="n">
        <v>4.8</v>
      </c>
      <c r="D12" s="143" t="n">
        <v>2.5</v>
      </c>
      <c r="E12" s="144" t="n">
        <v>1.5</v>
      </c>
      <c r="F12" s="145" t="n">
        <v>0.8</v>
      </c>
      <c r="G12" s="154" t="n">
        <v>1200</v>
      </c>
      <c r="H12" s="155" t="n">
        <v>0.96</v>
      </c>
      <c r="I12" s="156" t="n">
        <v>397.9</v>
      </c>
      <c r="J12" s="157" t="n">
        <v>-7.1</v>
      </c>
      <c r="K12" s="158" t="n">
        <f aca="false">C12+(G12*2.5)/1000</f>
        <v>7.8</v>
      </c>
      <c r="L12" s="159" t="n">
        <f aca="false">D12/C12</f>
        <v>0.520833333333333</v>
      </c>
      <c r="M12" s="160" t="str">
        <f aca="false">IF(H12&gt;0.95,"⚠ MAX CAPACITY",IF(H12&gt;0.92,"⬆ Surge attivo","→ Normale"))</f>
        <v>⚠ MAX CAPACITY</v>
      </c>
    </row>
    <row r="13" customFormat="false" ht="15" hidden="false" customHeight="true" outlineLevel="0" collapsed="false">
      <c r="A13" s="40" t="s">
        <v>247</v>
      </c>
      <c r="B13" s="41" t="n">
        <v>13.65</v>
      </c>
      <c r="C13" s="41" t="n">
        <v>4.8</v>
      </c>
      <c r="D13" s="143" t="n">
        <v>2.45</v>
      </c>
      <c r="E13" s="144" t="n">
        <v>1.5</v>
      </c>
      <c r="F13" s="145" t="n">
        <v>0.85</v>
      </c>
      <c r="G13" s="44" t="n">
        <v>1100</v>
      </c>
      <c r="H13" s="146" t="n">
        <v>0.917</v>
      </c>
      <c r="I13" s="109" t="n">
        <v>391</v>
      </c>
      <c r="J13" s="147" t="n">
        <v>-2</v>
      </c>
      <c r="K13" s="45" t="n">
        <f aca="false">C13+(G13*2.5)/1000</f>
        <v>7.55</v>
      </c>
      <c r="L13" s="47" t="n">
        <f aca="false">D13/C13</f>
        <v>0.510416666666667</v>
      </c>
      <c r="M13" s="30" t="str">
        <f aca="false">IF(H13&gt;0.95,"⚠ MAX CAPACITY",IF(H13&gt;0.92,"⬆ Surge attivo","→ Normale"))</f>
        <v>→ Normale</v>
      </c>
    </row>
    <row r="14" customFormat="false" ht="15" hidden="false" customHeight="true" outlineLevel="0" collapsed="false">
      <c r="A14" s="63" t="s">
        <v>248</v>
      </c>
      <c r="B14" s="66" t="n">
        <v>13.7</v>
      </c>
      <c r="C14" s="64" t="n">
        <v>5.5</v>
      </c>
      <c r="D14" s="161" t="n">
        <v>2.8</v>
      </c>
      <c r="E14" s="162" t="n">
        <v>1.7</v>
      </c>
      <c r="F14" s="145" t="n">
        <v>1</v>
      </c>
      <c r="G14" s="68" t="n">
        <v>1150</v>
      </c>
      <c r="H14" s="163" t="n">
        <v>0.917</v>
      </c>
      <c r="I14" s="156" t="n">
        <v>384.1</v>
      </c>
      <c r="J14" s="157" t="n">
        <v>-2.3</v>
      </c>
      <c r="K14" s="69" t="n">
        <f aca="false">C14+(G14*2.5)/1000</f>
        <v>8.375</v>
      </c>
      <c r="L14" s="164" t="n">
        <f aca="false">D14/C14</f>
        <v>0.509090909090909</v>
      </c>
      <c r="M14" s="71" t="str">
        <f aca="false">IF(H14&gt;0.95,"⚠ MAX CAPACITY",IF(H14&gt;0.92,"⬆ Surge attivo","→ Normale"))</f>
        <v>→ Normale</v>
      </c>
    </row>
    <row r="15" customFormat="false" ht="15" hidden="false" customHeight="true" outlineLevel="0" collapsed="false">
      <c r="A15" s="72" t="s">
        <v>249</v>
      </c>
      <c r="B15" s="74" t="n">
        <v>13.7</v>
      </c>
      <c r="C15" s="73" t="n">
        <v>5.2</v>
      </c>
      <c r="D15" s="143" t="n">
        <v>2.5</v>
      </c>
      <c r="E15" s="144" t="n">
        <v>1.7</v>
      </c>
      <c r="F15" s="145" t="n">
        <v>1</v>
      </c>
      <c r="G15" s="76" t="n">
        <v>1150</v>
      </c>
      <c r="H15" s="165" t="n">
        <v>0.947</v>
      </c>
      <c r="I15" s="156" t="n">
        <v>357.1</v>
      </c>
      <c r="J15" s="166" t="n">
        <v>-13.5</v>
      </c>
      <c r="K15" s="77" t="n">
        <f aca="false">C15+(G15*2.5)/1000</f>
        <v>8.075</v>
      </c>
      <c r="L15" s="79" t="n">
        <f aca="false">D15/C15</f>
        <v>0.480769230769231</v>
      </c>
      <c r="M15" s="80" t="str">
        <f aca="false">IF(H15&gt;0.95,"⚠ MAX CAPACITY",IF(H15&gt;0.92,"⬆ Surge attivo","→ Normale"))</f>
        <v>⬆ Surge attivo</v>
      </c>
    </row>
    <row r="16" customFormat="false" ht="15" hidden="false" customHeight="true" outlineLevel="0" collapsed="false">
      <c r="A16" s="72" t="s">
        <v>250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</row>
    <row r="17" customFormat="false" ht="15" hidden="false" customHeight="true" outlineLevel="0" collapsed="false">
      <c r="A17" s="72" t="s">
        <v>251</v>
      </c>
      <c r="B17" s="64" t="n">
        <v>13.75</v>
      </c>
      <c r="C17" s="81" t="n">
        <v>4.5</v>
      </c>
      <c r="D17" s="143" t="n">
        <v>2</v>
      </c>
      <c r="E17" s="144" t="n">
        <v>1.5</v>
      </c>
      <c r="F17" s="145" t="n">
        <v>1</v>
      </c>
      <c r="G17" s="76" t="n">
        <v>1200</v>
      </c>
      <c r="H17" s="165" t="n">
        <v>0.948</v>
      </c>
      <c r="I17" s="156" t="n">
        <v>325.7</v>
      </c>
      <c r="J17" s="166" t="n">
        <v>-5.5</v>
      </c>
      <c r="K17" s="77" t="n">
        <f aca="false">C17+(G17*2.5)/1000</f>
        <v>7.5</v>
      </c>
      <c r="L17" s="79" t="n">
        <f aca="false">D17/C17</f>
        <v>0.444444444444444</v>
      </c>
      <c r="M17" s="80" t="str">
        <f aca="false">IF(H17&gt;0.95,"⚠ MAX CAPACITY",IF(H17&gt;0.92,"⬆ Surge attivo","→ Normale"))</f>
        <v>⬆ Surge attivo</v>
      </c>
    </row>
    <row r="18" customFormat="false" ht="15" hidden="false" customHeight="true" outlineLevel="0" collapsed="false">
      <c r="A18" s="83" t="s">
        <v>252</v>
      </c>
      <c r="B18" s="74" t="n">
        <v>13.8</v>
      </c>
      <c r="C18" s="81" t="n">
        <v>4.8</v>
      </c>
      <c r="D18" s="143" t="n">
        <v>2.2</v>
      </c>
      <c r="E18" s="144" t="n">
        <v>1.6</v>
      </c>
      <c r="F18" s="145" t="n">
        <v>1</v>
      </c>
      <c r="G18" s="76" t="n">
        <v>1180</v>
      </c>
      <c r="H18" s="167" t="n">
        <v>0.952</v>
      </c>
      <c r="I18" s="156" t="n">
        <v>318</v>
      </c>
      <c r="J18" s="166" t="n">
        <v>-2</v>
      </c>
      <c r="K18" s="77" t="n">
        <f aca="false">C18+(G18*2.5)/1000</f>
        <v>7.75</v>
      </c>
      <c r="L18" s="79" t="n">
        <f aca="false">D18/C18</f>
        <v>0.458333333333333</v>
      </c>
      <c r="M18" s="80" t="str">
        <f aca="false">IF(H18&gt;0.95,"⚠ MAX CAPACITY",IF(H18&gt;0.92,"⬆ Surge attivo","→ Normale"))</f>
        <v>⚠ MAX CAPACITY</v>
      </c>
    </row>
    <row r="19" customFormat="false" ht="15" hidden="false" customHeight="true" outlineLevel="0" collapsed="false">
      <c r="A19" s="72" t="s">
        <v>253</v>
      </c>
      <c r="B19" s="74" t="n">
        <v>13.85</v>
      </c>
      <c r="C19" s="81" t="n">
        <v>4.6</v>
      </c>
      <c r="D19" s="143" t="n">
        <v>2.1</v>
      </c>
      <c r="E19" s="144" t="n">
        <v>1.55</v>
      </c>
      <c r="F19" s="145" t="n">
        <v>0.95</v>
      </c>
      <c r="G19" s="76" t="n">
        <v>1170</v>
      </c>
      <c r="H19" s="167" t="n">
        <v>0.943</v>
      </c>
      <c r="I19" s="156" t="n">
        <v>304.8</v>
      </c>
      <c r="J19" s="166" t="n">
        <v>-2.8</v>
      </c>
      <c r="K19" s="77" t="n">
        <f aca="false">C19+(G19*2.5)/1000</f>
        <v>7.525</v>
      </c>
      <c r="L19" s="79" t="n">
        <f aca="false">D19/C19</f>
        <v>0.456521739130435</v>
      </c>
      <c r="M19" s="80" t="str">
        <f aca="false">IF(H19&gt;0.95,"⚠ MAX CAPACITY",IF(H19&gt;0.92,"⬆ Surge attivo","→ Normale"))</f>
        <v>⬆ Surge attivo</v>
      </c>
    </row>
    <row r="20" customFormat="false" ht="15" hidden="false" customHeight="true" outlineLevel="0" collapsed="false">
      <c r="A20" s="83" t="s">
        <v>254</v>
      </c>
      <c r="B20" s="74" t="n">
        <v>13.9</v>
      </c>
      <c r="C20" s="81" t="n">
        <v>4.4</v>
      </c>
      <c r="D20" s="143" t="n">
        <v>1.95</v>
      </c>
      <c r="E20" s="144" t="n">
        <v>1.6</v>
      </c>
      <c r="F20" s="145" t="n">
        <v>0.85</v>
      </c>
      <c r="G20" s="76" t="n">
        <v>1210</v>
      </c>
      <c r="H20" s="167" t="n">
        <v>0.961</v>
      </c>
      <c r="I20" s="156" t="n">
        <v>296</v>
      </c>
      <c r="J20" s="166" t="n">
        <v>-2.5</v>
      </c>
      <c r="K20" s="77" t="n">
        <f aca="false">C20+(G20*2.5)/1000</f>
        <v>7.425</v>
      </c>
      <c r="L20" s="79" t="n">
        <f aca="false">D20/C20</f>
        <v>0.443181818181818</v>
      </c>
      <c r="M20" s="80" t="str">
        <f aca="false">IF(H20&gt;0.95,"⚠ MAX CAPACITY",IF(H20&gt;0.92,"⬆ Surge attivo","→ Normale"))</f>
        <v>⚠ MAX CAPACITY</v>
      </c>
    </row>
    <row r="21" customFormat="false" ht="15" hidden="false" customHeight="true" outlineLevel="0" collapsed="false">
      <c r="A21" s="83" t="s">
        <v>255</v>
      </c>
      <c r="B21" s="74" t="n">
        <v>13.95</v>
      </c>
      <c r="C21" s="81" t="n">
        <v>4.55</v>
      </c>
      <c r="D21" s="143" t="n">
        <v>2.05</v>
      </c>
      <c r="E21" s="144" t="n">
        <v>1.6</v>
      </c>
      <c r="F21" s="145" t="n">
        <v>0.9</v>
      </c>
      <c r="G21" s="76" t="n">
        <v>1220</v>
      </c>
      <c r="H21" s="167" t="n">
        <v>0.958</v>
      </c>
      <c r="I21" s="156" t="n">
        <v>293</v>
      </c>
      <c r="J21" s="166" t="n">
        <v>-1.5</v>
      </c>
      <c r="K21" s="77" t="n">
        <f aca="false">C21+(G21*2.5)/1000</f>
        <v>7.6</v>
      </c>
      <c r="L21" s="79" t="n">
        <f aca="false">D21/C21</f>
        <v>0.450549450549451</v>
      </c>
      <c r="M21" s="80" t="str">
        <f aca="false">IF(H21&gt;0.95,"⚠ MAX CAPACITY",IF(H21&gt;0.92,"⬆ Surge attivo","→ Normale"))</f>
        <v>⚠ MAX CAPACITY</v>
      </c>
    </row>
    <row r="22" customFormat="false" ht="15" hidden="false" customHeight="true" outlineLevel="0" collapsed="false">
      <c r="A22" s="83" t="s">
        <v>256</v>
      </c>
      <c r="B22" s="81" t="n">
        <v>14</v>
      </c>
      <c r="C22" s="81" t="n">
        <v>4.65</v>
      </c>
      <c r="D22" s="143" t="n">
        <v>2.1</v>
      </c>
      <c r="E22" s="144" t="n">
        <v>1.65</v>
      </c>
      <c r="F22" s="145" t="n">
        <v>0.9</v>
      </c>
      <c r="G22" s="76" t="n">
        <v>1230</v>
      </c>
      <c r="H22" s="167" t="n">
        <v>0.962</v>
      </c>
      <c r="I22" s="110" t="n">
        <v>291</v>
      </c>
      <c r="J22" s="168" t="n">
        <v>-1</v>
      </c>
      <c r="K22" s="77" t="n">
        <f aca="false">C22+(G22*2.5)/1000</f>
        <v>7.725</v>
      </c>
      <c r="L22" s="79" t="n">
        <f aca="false">D22/C22</f>
        <v>0.451612903225806</v>
      </c>
      <c r="M22" s="80" t="str">
        <f aca="false">IF(H22&gt;0.95,"⚠ MAX CAPACITY",IF(H22&gt;0.92,"⬆ Surge attivo","→ Normale"))</f>
        <v>⚠ MAX CAPACITY</v>
      </c>
    </row>
    <row r="23" customFormat="false" ht="25.5" hidden="false" customHeight="true" outlineLevel="0" collapsed="false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</row>
    <row r="24" customFormat="false" ht="25.5" hidden="false" customHeight="true" outlineLevel="0" collapsed="false">
      <c r="A24" s="169" t="s">
        <v>514</v>
      </c>
      <c r="B24" s="169"/>
      <c r="C24" s="169"/>
      <c r="D24" s="169"/>
      <c r="E24" s="87"/>
      <c r="F24" s="87"/>
      <c r="G24" s="87"/>
      <c r="H24" s="87"/>
      <c r="I24" s="87"/>
      <c r="J24" s="87"/>
      <c r="K24" s="87"/>
      <c r="L24" s="87"/>
      <c r="M24" s="87"/>
    </row>
    <row r="25" customFormat="false" ht="84.75" hidden="false" customHeight="true" outlineLevel="0" collapsed="false"/>
    <row r="26" customFormat="false" ht="15" hidden="false" customHeight="true" outlineLevel="0" collapsed="false">
      <c r="A26" s="88" t="s">
        <v>515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</row>
    <row r="27" customFormat="false" ht="15" hidden="false" customHeight="true" outlineLevel="0" collapsed="false">
      <c r="A27" s="88" t="s">
        <v>516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</row>
    <row r="28" customFormat="false" ht="15" hidden="false" customHeight="true" outlineLevel="0" collapsed="false">
      <c r="A28" s="88" t="s">
        <v>517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</row>
    <row r="29" customFormat="false" ht="15" hidden="false" customHeight="true" outlineLevel="0" collapsed="false">
      <c r="A29" s="88" t="s">
        <v>518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</row>
    <row r="30" customFormat="false" ht="15" hidden="false" customHeight="true" outlineLevel="0" collapsed="false">
      <c r="A30" s="88" t="s">
        <v>519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</row>
    <row r="31" customFormat="false" ht="15" hidden="false" customHeight="true" outlineLevel="0" collapsed="false">
      <c r="A31" s="88" t="s">
        <v>520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</row>
    <row r="32" customFormat="false" ht="15" hidden="false" customHeight="true" outlineLevel="0" collapsed="false">
      <c r="A32" s="88" t="s">
        <v>521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</row>
    <row r="33" customFormat="false" ht="15" hidden="false" customHeight="true" outlineLevel="0" collapsed="false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</row>
    <row r="34" customFormat="false" ht="15" hidden="false" customHeight="true" outlineLevel="0" collapsed="false"/>
    <row r="35" customFormat="false" ht="15" hidden="false" customHeight="true" outlineLevel="0" collapsed="false">
      <c r="A35" s="89" t="s">
        <v>262</v>
      </c>
    </row>
    <row r="36" customFormat="false" ht="27.75" hidden="false" customHeight="true" outlineLevel="0" collapsed="false">
      <c r="A36" s="5" t="s">
        <v>522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true" outlineLevel="0" collapsed="false">
      <c r="A37" s="5" t="s">
        <v>523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79.5" hidden="false" customHeight="true" outlineLevel="0" collapsed="false">
      <c r="A38" s="90" t="s">
        <v>524</v>
      </c>
    </row>
    <row r="39" customFormat="false" ht="31.5" hidden="false" customHeight="true" outlineLevel="0" collapsed="false">
      <c r="A39" s="90" t="s">
        <v>525</v>
      </c>
    </row>
    <row r="40" customFormat="false" ht="15" hidden="false" customHeight="true" outlineLevel="0" collapsed="false">
      <c r="A40" s="90" t="s">
        <v>526</v>
      </c>
    </row>
    <row r="41" customFormat="false" ht="15" hidden="false" customHeight="true" outlineLevel="0" collapsed="false">
      <c r="A41" s="90" t="s">
        <v>527</v>
      </c>
    </row>
    <row r="42" customFormat="false" ht="15" hidden="false" customHeight="true" outlineLevel="0" collapsed="false">
      <c r="A42" s="90" t="s">
        <v>528</v>
      </c>
    </row>
    <row r="43" customFormat="false" ht="15" hidden="false" customHeight="true" outlineLevel="0" collapsed="false">
      <c r="A43" s="170" t="s">
        <v>529</v>
      </c>
    </row>
    <row r="44" customFormat="false" ht="15" hidden="false" customHeight="true" outlineLevel="0" collapsed="false">
      <c r="A44" s="171" t="s">
        <v>530</v>
      </c>
    </row>
    <row r="45" customFormat="false" ht="15" hidden="false" customHeight="true" outlineLevel="0" collapsed="false">
      <c r="A45" s="172" t="s">
        <v>531</v>
      </c>
    </row>
    <row r="46" customFormat="false" ht="15" hidden="false" customHeight="true" outlineLevel="0" collapsed="false"/>
    <row r="47" customFormat="false" ht="15" hidden="false" customHeight="true" outlineLevel="0" collapsed="false">
      <c r="A47" s="17" t="s">
        <v>532</v>
      </c>
      <c r="B47" s="173" t="s">
        <v>533</v>
      </c>
      <c r="C47" s="174" t="s">
        <v>534</v>
      </c>
      <c r="D47" s="175" t="s">
        <v>535</v>
      </c>
      <c r="E47" s="173" t="s">
        <v>536</v>
      </c>
    </row>
    <row r="48" customFormat="false" ht="15" hidden="false" customHeight="true" outlineLevel="0" collapsed="false">
      <c r="A48" s="40" t="s">
        <v>537</v>
      </c>
      <c r="B48" s="109" t="n">
        <v>411</v>
      </c>
      <c r="C48" s="21"/>
      <c r="D48" s="176" t="n">
        <v>280</v>
      </c>
      <c r="E48" s="109" t="n">
        <v>411</v>
      </c>
    </row>
    <row r="49" customFormat="false" ht="15" hidden="false" customHeight="true" outlineLevel="0" collapsed="false">
      <c r="A49" s="40" t="s">
        <v>538</v>
      </c>
      <c r="B49" s="109" t="n">
        <v>409</v>
      </c>
      <c r="C49" s="21"/>
      <c r="D49" s="176" t="n">
        <v>280</v>
      </c>
      <c r="E49" s="109" t="n">
        <v>409</v>
      </c>
    </row>
    <row r="50" customFormat="false" ht="15" hidden="false" customHeight="true" outlineLevel="0" collapsed="false">
      <c r="A50" s="40" t="s">
        <v>539</v>
      </c>
      <c r="B50" s="109" t="n">
        <v>406.5</v>
      </c>
      <c r="C50" s="21"/>
      <c r="D50" s="176" t="n">
        <v>280</v>
      </c>
      <c r="E50" s="109" t="n">
        <v>406.5</v>
      </c>
    </row>
    <row r="51" customFormat="false" ht="15" hidden="false" customHeight="true" outlineLevel="0" collapsed="false">
      <c r="A51" s="40" t="s">
        <v>540</v>
      </c>
      <c r="B51" s="109" t="n">
        <v>402</v>
      </c>
      <c r="C51" s="21"/>
      <c r="D51" s="176" t="n">
        <v>280</v>
      </c>
      <c r="E51" s="109" t="n">
        <v>402</v>
      </c>
    </row>
    <row r="52" customFormat="false" ht="15" hidden="false" customHeight="true" outlineLevel="0" collapsed="false">
      <c r="A52" s="40" t="s">
        <v>541</v>
      </c>
      <c r="B52" s="109" t="n">
        <v>398</v>
      </c>
      <c r="C52" s="21"/>
      <c r="D52" s="176" t="n">
        <v>280</v>
      </c>
      <c r="E52" s="109" t="n">
        <v>398</v>
      </c>
    </row>
    <row r="53" customFormat="false" ht="15" hidden="false" customHeight="true" outlineLevel="0" collapsed="false">
      <c r="A53" s="40" t="s">
        <v>542</v>
      </c>
      <c r="B53" s="109" t="n">
        <v>390.9</v>
      </c>
      <c r="C53" s="21"/>
      <c r="D53" s="176" t="n">
        <v>280</v>
      </c>
      <c r="E53" s="109" t="n">
        <v>390.9</v>
      </c>
    </row>
    <row r="54" customFormat="false" ht="15" hidden="false" customHeight="true" outlineLevel="0" collapsed="false">
      <c r="A54" s="40" t="s">
        <v>543</v>
      </c>
      <c r="B54" s="109" t="n">
        <v>386.4</v>
      </c>
      <c r="C54" s="21"/>
      <c r="D54" s="176" t="n">
        <v>280</v>
      </c>
      <c r="E54" s="109" t="n">
        <v>386.4</v>
      </c>
    </row>
    <row r="55" customFormat="false" ht="15" hidden="false" customHeight="true" outlineLevel="0" collapsed="false">
      <c r="A55" s="40" t="s">
        <v>544</v>
      </c>
      <c r="B55" s="109" t="n">
        <v>386</v>
      </c>
      <c r="C55" s="21"/>
      <c r="D55" s="176" t="n">
        <v>280</v>
      </c>
      <c r="E55" s="109" t="n">
        <v>386</v>
      </c>
    </row>
    <row r="56" customFormat="false" ht="15" hidden="false" customHeight="true" outlineLevel="0" collapsed="false">
      <c r="A56" s="63" t="s">
        <v>545</v>
      </c>
      <c r="B56" s="156" t="n">
        <v>384.1</v>
      </c>
      <c r="C56" s="21"/>
      <c r="D56" s="176" t="n">
        <v>280</v>
      </c>
      <c r="E56" s="109" t="n">
        <v>384.1</v>
      </c>
    </row>
    <row r="57" customFormat="false" ht="15" hidden="false" customHeight="true" outlineLevel="0" collapsed="false">
      <c r="A57" s="40" t="s">
        <v>546</v>
      </c>
      <c r="B57" s="21"/>
      <c r="C57" s="177" t="n">
        <v>377.8</v>
      </c>
      <c r="D57" s="176" t="n">
        <v>280</v>
      </c>
      <c r="E57" s="177" t="n">
        <v>377.8</v>
      </c>
    </row>
    <row r="58" customFormat="false" ht="15" hidden="false" customHeight="true" outlineLevel="0" collapsed="false">
      <c r="A58" s="40" t="s">
        <v>547</v>
      </c>
      <c r="B58" s="21"/>
      <c r="C58" s="177" t="n">
        <v>371.5</v>
      </c>
      <c r="D58" s="176" t="n">
        <v>280</v>
      </c>
      <c r="E58" s="177" t="n">
        <v>371.5</v>
      </c>
    </row>
    <row r="59" customFormat="false" ht="15" hidden="false" customHeight="true" outlineLevel="0" collapsed="false">
      <c r="A59" s="40" t="s">
        <v>548</v>
      </c>
      <c r="B59" s="21"/>
      <c r="C59" s="177" t="n">
        <v>365.2</v>
      </c>
      <c r="D59" s="176" t="n">
        <v>280</v>
      </c>
      <c r="E59" s="177" t="n">
        <v>365.2</v>
      </c>
    </row>
    <row r="60" customFormat="false" ht="15" hidden="false" customHeight="true" outlineLevel="0" collapsed="false">
      <c r="A60" s="40" t="s">
        <v>549</v>
      </c>
      <c r="B60" s="21"/>
      <c r="C60" s="177" t="n">
        <v>358.9</v>
      </c>
      <c r="D60" s="176" t="n">
        <v>280</v>
      </c>
      <c r="E60" s="177" t="n">
        <v>358.9</v>
      </c>
    </row>
    <row r="61" customFormat="false" ht="15" hidden="false" customHeight="true" outlineLevel="0" collapsed="false">
      <c r="A61" s="40" t="s">
        <v>550</v>
      </c>
      <c r="B61" s="21"/>
      <c r="C61" s="177" t="n">
        <v>352.6</v>
      </c>
      <c r="D61" s="176" t="n">
        <v>280</v>
      </c>
      <c r="E61" s="177" t="n">
        <v>352.6</v>
      </c>
    </row>
    <row r="62" customFormat="false" ht="15" hidden="false" customHeight="true" outlineLevel="0" collapsed="false">
      <c r="A62" s="40" t="s">
        <v>551</v>
      </c>
      <c r="B62" s="21"/>
      <c r="C62" s="177" t="n">
        <v>346.3</v>
      </c>
      <c r="D62" s="176" t="n">
        <v>280</v>
      </c>
      <c r="E62" s="177" t="n">
        <v>346.3</v>
      </c>
    </row>
    <row r="63" customFormat="false" ht="15" hidden="false" customHeight="true" outlineLevel="0" collapsed="false">
      <c r="A63" s="40" t="s">
        <v>552</v>
      </c>
      <c r="B63" s="21"/>
      <c r="C63" s="177" t="n">
        <v>340</v>
      </c>
      <c r="D63" s="176" t="n">
        <v>280</v>
      </c>
      <c r="E63" s="177" t="n">
        <v>340</v>
      </c>
    </row>
    <row r="64" customFormat="false" ht="15" hidden="false" customHeight="true" outlineLevel="0" collapsed="false">
      <c r="A64" s="40" t="s">
        <v>553</v>
      </c>
      <c r="B64" s="21"/>
      <c r="C64" s="177" t="n">
        <v>333.7</v>
      </c>
      <c r="D64" s="176" t="n">
        <v>280</v>
      </c>
      <c r="E64" s="177" t="n">
        <v>333.7</v>
      </c>
    </row>
    <row r="65" customFormat="false" ht="15" hidden="false" customHeight="true" outlineLevel="0" collapsed="false">
      <c r="A65" s="40" t="s">
        <v>554</v>
      </c>
      <c r="B65" s="21"/>
      <c r="C65" s="177" t="n">
        <v>327.4</v>
      </c>
      <c r="D65" s="176" t="n">
        <v>280</v>
      </c>
      <c r="E65" s="177" t="n">
        <v>327.4</v>
      </c>
    </row>
    <row r="66" customFormat="false" ht="15" hidden="false" customHeight="true" outlineLevel="0" collapsed="false">
      <c r="A66" s="40" t="s">
        <v>555</v>
      </c>
      <c r="B66" s="21"/>
      <c r="C66" s="177" t="n">
        <v>321.1</v>
      </c>
      <c r="D66" s="176" t="n">
        <v>280</v>
      </c>
      <c r="E66" s="177" t="n">
        <v>321.1</v>
      </c>
    </row>
    <row r="67" customFormat="false" ht="15" hidden="false" customHeight="true" outlineLevel="0" collapsed="false">
      <c r="A67" s="40" t="s">
        <v>556</v>
      </c>
      <c r="B67" s="21"/>
      <c r="C67" s="177" t="n">
        <v>314.8</v>
      </c>
      <c r="D67" s="176" t="n">
        <v>280</v>
      </c>
      <c r="E67" s="177" t="n">
        <v>314.8</v>
      </c>
    </row>
    <row r="68" customFormat="false" ht="15" hidden="false" customHeight="true" outlineLevel="0" collapsed="false">
      <c r="A68" s="40" t="s">
        <v>557</v>
      </c>
      <c r="B68" s="21"/>
      <c r="C68" s="177" t="n">
        <v>308.5</v>
      </c>
      <c r="D68" s="176" t="n">
        <v>280</v>
      </c>
      <c r="E68" s="177" t="n">
        <v>308.5</v>
      </c>
    </row>
    <row r="69" customFormat="false" ht="15" hidden="false" customHeight="true" outlineLevel="0" collapsed="false">
      <c r="A69" s="40" t="s">
        <v>558</v>
      </c>
      <c r="B69" s="21"/>
      <c r="C69" s="177" t="n">
        <v>302.2</v>
      </c>
      <c r="D69" s="176" t="n">
        <v>280</v>
      </c>
      <c r="E69" s="177" t="n">
        <v>302.2</v>
      </c>
    </row>
    <row r="70" customFormat="false" ht="27.75" hidden="false" customHeight="true" outlineLevel="0" collapsed="false">
      <c r="A70" s="178" t="s">
        <v>559</v>
      </c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</row>
    <row r="71" customFormat="false" ht="15" hidden="false" customHeight="true" outlineLevel="0" collapsed="false">
      <c r="A71" s="178" t="s">
        <v>560</v>
      </c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</row>
    <row r="72" customFormat="false" ht="102" hidden="false" customHeight="true" outlineLevel="0" collapsed="false">
      <c r="A72" s="178" t="s">
        <v>561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</row>
    <row r="73" customFormat="false" ht="21.75" hidden="false" customHeight="true" outlineLevel="0" collapsed="false">
      <c r="A73" s="178" t="s">
        <v>562</v>
      </c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customFormat="false" ht="15" hidden="false" customHeight="true" outlineLevel="0" collapsed="false">
      <c r="A74" s="178" t="s">
        <v>563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</row>
    <row r="75" customFormat="false" ht="37.5" hidden="false" customHeight="true" outlineLevel="0" collapsed="false">
      <c r="A75" s="178" t="s">
        <v>564</v>
      </c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</row>
    <row r="76" customFormat="false" ht="213.75" hidden="false" customHeight="true" outlineLevel="0" collapsed="false"/>
    <row r="77" customFormat="false" ht="21.75" hidden="false" customHeight="true" outlineLevel="0" collapsed="false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</row>
    <row r="78" customFormat="false" ht="15" hidden="false" customHeight="true" outlineLevel="0" collapsed="false">
      <c r="A78" s="179" t="s">
        <v>565</v>
      </c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</row>
    <row r="79" customFormat="false" ht="37.5" hidden="false" customHeight="true" outlineLevel="0" collapsed="false">
      <c r="A79" s="97" t="s">
        <v>566</v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</row>
    <row r="80" customFormat="false" ht="292.5" hidden="false" customHeight="true" outlineLevel="0" collapsed="false"/>
    <row r="81" customFormat="false" ht="21.75" hidden="false" customHeight="true" outlineLevel="0" collapsed="false">
      <c r="A81" s="180" t="s">
        <v>567</v>
      </c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</row>
    <row r="82" customFormat="false" ht="15" hidden="false" customHeight="true" outlineLevel="0" collapsed="false">
      <c r="A82" s="104" t="s">
        <v>568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</row>
    <row r="83" customFormat="false" ht="37.5" hidden="false" customHeight="true" outlineLevel="0" collapsed="false">
      <c r="A83" s="181" t="s">
        <v>569</v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</row>
    <row r="84" customFormat="false" ht="247.5" hidden="false" customHeight="true" outlineLevel="0" collapsed="false"/>
    <row r="85" customFormat="false" ht="21.75" hidden="false" customHeight="true" outlineLevel="0" collapsed="false">
      <c r="A85" s="182" t="s">
        <v>570</v>
      </c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</row>
    <row r="86" customFormat="false" ht="15" hidden="false" customHeight="true" outlineLevel="0" collapsed="false">
      <c r="A86" s="104" t="s">
        <v>571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</row>
    <row r="87" customFormat="false" ht="37.5" hidden="false" customHeight="true" outlineLevel="0" collapsed="false">
      <c r="A87" s="181" t="s">
        <v>572</v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</row>
    <row r="88" customFormat="false" ht="270" hidden="false" customHeight="true" outlineLevel="0" collapsed="false"/>
    <row r="89" customFormat="false" ht="21.75" hidden="false" customHeight="true" outlineLevel="0" collapsed="false">
      <c r="A89" s="100" t="s">
        <v>573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</row>
    <row r="90" customFormat="false" ht="15" hidden="false" customHeight="true" outlineLevel="0" collapsed="false">
      <c r="A90" s="104" t="s">
        <v>574</v>
      </c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</row>
    <row r="91" customFormat="false" ht="37.5" hidden="false" customHeight="true" outlineLevel="0" collapsed="false">
      <c r="A91" s="181" t="s">
        <v>575</v>
      </c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</row>
    <row r="92" customFormat="false" ht="270" hidden="false" customHeight="true" outlineLevel="0" collapsed="false"/>
    <row r="93" customFormat="false" ht="21.75" hidden="false" customHeight="true" outlineLevel="0" collapsed="false">
      <c r="A93" s="98" t="s">
        <v>576</v>
      </c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</row>
    <row r="94" customFormat="false" ht="15" hidden="false" customHeight="true" outlineLevel="0" collapsed="false">
      <c r="A94" s="104" t="s">
        <v>577</v>
      </c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</row>
    <row r="95" customFormat="false" ht="37.5" hidden="false" customHeight="true" outlineLevel="0" collapsed="false">
      <c r="A95" s="181" t="s">
        <v>578</v>
      </c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</row>
    <row r="96" customFormat="false" ht="247.5" hidden="false" customHeight="true" outlineLevel="0" collapsed="false"/>
    <row r="97" customFormat="false" ht="247.5" hidden="false" customHeight="true" outlineLevel="0" collapsed="false">
      <c r="A97" s="183" t="s">
        <v>579</v>
      </c>
    </row>
    <row r="98" customFormat="false" ht="21.75" hidden="false" customHeight="true" outlineLevel="0" collapsed="false">
      <c r="A98" s="104" t="s">
        <v>580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</row>
    <row r="99" customFormat="false" ht="15" hidden="false" customHeight="true" outlineLevel="0" collapsed="false">
      <c r="A99" s="181" t="s">
        <v>581</v>
      </c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</row>
    <row r="100" customFormat="false" ht="15" hidden="false" customHeight="true" outlineLevel="0" collapsed="false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</row>
    <row r="101" customFormat="false" ht="15" hidden="false" customHeight="true" outlineLevel="0" collapsed="false">
      <c r="A101" s="184" t="s">
        <v>582</v>
      </c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</row>
    <row r="102" customFormat="false" ht="15" hidden="false" customHeight="true" outlineLevel="0" collapsed="false">
      <c r="A102" s="104" t="s">
        <v>583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</row>
    <row r="103" customFormat="false" ht="15" hidden="false" customHeight="true" outlineLevel="0" collapsed="false">
      <c r="A103" s="181" t="s">
        <v>584</v>
      </c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</row>
    <row r="104" customFormat="false" ht="15" hidden="false" customHeight="true" outlineLevel="0" collapsed="false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</row>
    <row r="105" customFormat="false" ht="15" hidden="false" customHeight="true" outlineLevel="0" collapsed="false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</row>
    <row r="106" customFormat="false" ht="15" hidden="false" customHeight="true" outlineLevel="0" collapsed="false">
      <c r="A106" s="169" t="s">
        <v>585</v>
      </c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</row>
    <row r="107" customFormat="false" ht="15" hidden="false" customHeight="true" outlineLevel="0" collapsed="false">
      <c r="A107" s="185" t="s">
        <v>586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</row>
    <row r="108" customFormat="false" ht="15" hidden="false" customHeight="true" outlineLevel="0" collapsed="false">
      <c r="A108" s="6" t="s">
        <v>587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customFormat="false" ht="102" hidden="false" customHeight="true" outlineLevel="0" collapsed="false">
      <c r="A109" s="106" t="s">
        <v>588</v>
      </c>
    </row>
    <row r="110" customFormat="false" ht="102" hidden="false" customHeight="true" outlineLevel="0" collapsed="false">
      <c r="A110" s="186"/>
    </row>
    <row r="111" customFormat="false" ht="27.75" hidden="false" customHeight="true" outlineLevel="0" collapsed="false">
      <c r="A111" s="187" t="s">
        <v>589</v>
      </c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</row>
    <row r="112" customFormat="false" ht="15" hidden="false" customHeight="true" outlineLevel="0" collapsed="false">
      <c r="A112" s="188" t="s">
        <v>590</v>
      </c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</row>
    <row r="113" customFormat="false" ht="113.25" hidden="false" customHeight="true" outlineLevel="0" collapsed="false">
      <c r="A113" s="189" t="s">
        <v>591</v>
      </c>
    </row>
    <row r="114" customFormat="false" ht="15" hidden="false" customHeight="true" outlineLevel="0" collapsed="false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</row>
    <row r="115" customFormat="false" ht="15" hidden="false" customHeight="true" outlineLevel="0" collapsed="false">
      <c r="A115" s="185" t="s">
        <v>592</v>
      </c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</row>
    <row r="116" customFormat="false" ht="15" hidden="false" customHeight="true" outlineLevel="0" collapsed="false">
      <c r="A116" s="185" t="s">
        <v>593</v>
      </c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</row>
    <row r="117" customFormat="false" ht="15" hidden="false" customHeight="true" outlineLevel="0" collapsed="false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</row>
    <row r="118" customFormat="false" ht="15" hidden="false" customHeight="true" outlineLevel="0" collapsed="false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</row>
    <row r="119" customFormat="false" ht="15" hidden="false" customHeight="true" outlineLevel="0" collapsed="false">
      <c r="A119" s="121" t="s">
        <v>594</v>
      </c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</row>
    <row r="120" customFormat="false" ht="113.25" hidden="false" customHeight="true" outlineLevel="0" collapsed="false">
      <c r="A120" s="172" t="s">
        <v>595</v>
      </c>
    </row>
    <row r="121" customFormat="false" ht="15" hidden="false" customHeight="true" outlineLevel="0" collapsed="false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</row>
    <row r="122" customFormat="false" ht="15" hidden="false" customHeight="true" outlineLevel="0" collapsed="false">
      <c r="A122" s="180" t="s">
        <v>596</v>
      </c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</row>
    <row r="123" customFormat="false" ht="15" hidden="false" customHeight="true" outlineLevel="0" collapsed="false">
      <c r="A123" s="6" t="s">
        <v>597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customFormat="false" ht="15" hidden="false" customHeight="true" outlineLevel="0" collapsed="false">
      <c r="A124" s="6" t="s">
        <v>598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customFormat="false" ht="15" hidden="false" customHeight="true" outlineLevel="0" collapsed="false">
      <c r="A125" s="6" t="s">
        <v>599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customFormat="false" ht="15" hidden="false" customHeight="true" outlineLevel="0" collapsed="false">
      <c r="A126" s="6" t="s">
        <v>600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customFormat="false" ht="15" hidden="false" customHeight="true" outlineLevel="0" collapsed="false">
      <c r="A127" s="6" t="s">
        <v>601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customFormat="false" ht="15" hidden="false" customHeight="true" outlineLevel="0" collapsed="false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</row>
    <row r="129" customFormat="false" ht="15" hidden="false" customHeight="true" outlineLevel="0" collapsed="false">
      <c r="A129" s="180" t="s">
        <v>602</v>
      </c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</row>
    <row r="130" customFormat="false" ht="15" hidden="false" customHeight="true" outlineLevel="0" collapsed="false">
      <c r="A130" s="190" t="s">
        <v>603</v>
      </c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</row>
    <row r="131" customFormat="false" ht="15" hidden="false" customHeight="true" outlineLevel="0" collapsed="false">
      <c r="A131" s="191" t="s">
        <v>604</v>
      </c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</row>
    <row r="132" customFormat="false" ht="15" hidden="false" customHeight="true" outlineLevel="0" collapsed="false">
      <c r="A132" s="6" t="s">
        <v>605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customFormat="false" ht="79.5" hidden="false" customHeight="true" outlineLevel="0" collapsed="false">
      <c r="A133" s="106" t="s">
        <v>606</v>
      </c>
    </row>
    <row r="134" customFormat="false" ht="15" hidden="false" customHeight="true" outlineLevel="0" collapsed="false">
      <c r="A134" s="6" t="s">
        <v>607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customFormat="false" ht="15" hidden="false" customHeight="true" outlineLevel="0" collapsed="false">
      <c r="A135" s="6" t="s">
        <v>608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customFormat="false" ht="15" hidden="false" customHeight="true" outlineLevel="0" collapsed="false">
      <c r="A136" s="6" t="s">
        <v>609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customFormat="false" ht="15" hidden="false" customHeight="true" outlineLevel="0" collapsed="false">
      <c r="A137" s="6" t="s">
        <v>610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customFormat="false" ht="15" hidden="false" customHeight="true" outlineLevel="0" collapsed="false">
      <c r="A138" s="191" t="s">
        <v>611</v>
      </c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</row>
    <row r="139" customFormat="false" ht="15" hidden="false" customHeight="true" outlineLevel="0" collapsed="false">
      <c r="A139" s="6" t="s">
        <v>612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customFormat="false" ht="15" hidden="false" customHeight="true" outlineLevel="0" collapsed="false">
      <c r="A140" s="6" t="s">
        <v>613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customFormat="false" ht="15" hidden="false" customHeight="true" outlineLevel="0" collapsed="false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</row>
    <row r="142" customFormat="false" ht="15" hidden="false" customHeight="true" outlineLevel="0" collapsed="false">
      <c r="A142" s="98" t="s">
        <v>614</v>
      </c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</row>
    <row r="143" customFormat="false" ht="30" hidden="false" customHeight="true" outlineLevel="0" collapsed="false">
      <c r="A143" s="6" t="s">
        <v>615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customFormat="false" ht="15" hidden="false" customHeight="true" outlineLevel="0" collapsed="false">
      <c r="A144" s="6" t="s">
        <v>616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customFormat="false" ht="30" hidden="false" customHeight="true" outlineLevel="0" collapsed="false">
      <c r="A145" s="6" t="s">
        <v>610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customFormat="false" ht="15" hidden="false" customHeight="true" outlineLevel="0" collapsed="false">
      <c r="A146" s="6" t="s">
        <v>617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customFormat="false" ht="30" hidden="false" customHeight="true" outlineLevel="0" collapsed="false">
      <c r="A147" s="6" t="s">
        <v>618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customFormat="false" ht="15" hidden="false" customHeight="true" outlineLevel="0" collapsed="false">
      <c r="A148" s="6" t="s">
        <v>610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customFormat="false" ht="30" hidden="false" customHeight="true" outlineLevel="0" collapsed="false">
      <c r="A149" s="6" t="s">
        <v>619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customFormat="false" ht="15" hidden="false" customHeight="true" outlineLevel="0" collapsed="false">
      <c r="A150" s="104" t="s">
        <v>620</v>
      </c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</row>
    <row r="151" customFormat="false" ht="30" hidden="false" customHeight="true" outlineLevel="0" collapsed="false">
      <c r="A151" s="5" t="s">
        <v>621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customFormat="false" ht="137.25" hidden="false" customHeight="true" outlineLevel="0" collapsed="false">
      <c r="A152" s="192" t="s">
        <v>622</v>
      </c>
    </row>
    <row r="153" customFormat="false" ht="15" hidden="false" customHeight="true" outlineLevel="0" collapsed="false">
      <c r="A153" s="5" t="s">
        <v>623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customFormat="false" ht="15" hidden="false" customHeight="true" outlineLevel="0" collapsed="false">
      <c r="A154" s="104" t="s">
        <v>624</v>
      </c>
      <c r="B154" s="104"/>
      <c r="C154" s="104"/>
      <c r="D154" s="104"/>
      <c r="E154" s="104"/>
      <c r="F154" s="87"/>
      <c r="G154" s="87"/>
      <c r="H154" s="87"/>
      <c r="I154" s="87"/>
      <c r="J154" s="87"/>
      <c r="K154" s="87"/>
      <c r="L154" s="87"/>
      <c r="M154" s="87"/>
    </row>
    <row r="155" customFormat="false" ht="15" hidden="false" customHeight="true" outlineLevel="0" collapsed="false">
      <c r="A155" s="5" t="s">
        <v>625</v>
      </c>
      <c r="B155" s="5"/>
      <c r="C155" s="5"/>
      <c r="D155" s="5"/>
      <c r="E155" s="5"/>
      <c r="F155" s="87"/>
      <c r="G155" s="87"/>
      <c r="H155" s="87"/>
      <c r="I155" s="87"/>
      <c r="J155" s="87"/>
      <c r="K155" s="87"/>
      <c r="L155" s="87"/>
      <c r="M155" s="87"/>
    </row>
    <row r="156" customFormat="false" ht="15" hidden="false" customHeight="true" outlineLevel="0" collapsed="false">
      <c r="A156" s="104" t="s">
        <v>626</v>
      </c>
      <c r="B156" s="104"/>
      <c r="C156" s="104"/>
      <c r="D156" s="104"/>
      <c r="E156" s="104"/>
      <c r="F156" s="87"/>
      <c r="G156" s="87"/>
      <c r="H156" s="87"/>
      <c r="I156" s="87"/>
      <c r="J156" s="87"/>
      <c r="K156" s="87"/>
      <c r="L156" s="87"/>
      <c r="M156" s="87"/>
    </row>
    <row r="157" customFormat="false" ht="15" hidden="false" customHeight="true" outlineLevel="0" collapsed="false">
      <c r="A157" s="5" t="s">
        <v>627</v>
      </c>
      <c r="B157" s="5"/>
      <c r="C157" s="5"/>
      <c r="D157" s="5"/>
      <c r="E157" s="5"/>
      <c r="F157" s="87"/>
      <c r="G157" s="87"/>
      <c r="H157" s="87"/>
      <c r="I157" s="87"/>
      <c r="J157" s="87"/>
      <c r="K157" s="87"/>
      <c r="L157" s="87"/>
      <c r="M157" s="87"/>
    </row>
    <row r="158" customFormat="false" ht="15" hidden="false" customHeight="true" outlineLevel="0" collapsed="false">
      <c r="A158" s="104" t="s">
        <v>628</v>
      </c>
      <c r="B158" s="104"/>
      <c r="C158" s="104"/>
      <c r="D158" s="104"/>
      <c r="E158" s="104"/>
      <c r="F158" s="87"/>
      <c r="G158" s="87"/>
      <c r="H158" s="87"/>
      <c r="I158" s="87"/>
      <c r="J158" s="87"/>
      <c r="K158" s="87"/>
      <c r="L158" s="87"/>
      <c r="M158" s="87"/>
    </row>
    <row r="159" customFormat="false" ht="32.25" hidden="false" customHeight="true" outlineLevel="0" collapsed="false">
      <c r="A159" s="90" t="s">
        <v>629</v>
      </c>
    </row>
    <row r="160" customFormat="false" ht="15" hidden="false" customHeight="true" outlineLevel="0" collapsed="false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customFormat="false" ht="15" hidden="false" customHeight="true" outlineLevel="0" collapsed="false">
      <c r="A161" s="180" t="s">
        <v>630</v>
      </c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</row>
    <row r="162" customFormat="false" ht="15" hidden="false" customHeight="true" outlineLevel="0" collapsed="false">
      <c r="A162" s="193" t="s">
        <v>631</v>
      </c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</row>
    <row r="163" customFormat="false" ht="15" hidden="false" customHeight="true" outlineLevel="0" collapsed="false">
      <c r="A163" s="193" t="s">
        <v>632</v>
      </c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</row>
    <row r="164" customFormat="false" ht="15" hidden="false" customHeight="true" outlineLevel="0" collapsed="false">
      <c r="A164" s="193" t="s">
        <v>633</v>
      </c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</row>
    <row r="165" customFormat="false" ht="15" hidden="false" customHeight="true" outlineLevel="0" collapsed="false">
      <c r="A165" s="193" t="s">
        <v>634</v>
      </c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</row>
    <row r="166" customFormat="false" ht="15" hidden="false" customHeight="true" outlineLevel="0" collapsed="false">
      <c r="A166" s="193" t="s">
        <v>635</v>
      </c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</row>
    <row r="167" customFormat="false" ht="15" hidden="false" customHeight="true" outlineLevel="0" collapsed="false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</row>
    <row r="168" customFormat="false" ht="15" hidden="false" customHeight="true" outlineLevel="0" collapsed="false">
      <c r="A168" s="194" t="s">
        <v>636</v>
      </c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</row>
    <row r="169" customFormat="false" ht="15" hidden="false" customHeight="true" outlineLevel="0" collapsed="false">
      <c r="A169" s="104" t="s">
        <v>637</v>
      </c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</row>
    <row r="170" customFormat="false" ht="15" hidden="false" customHeight="true" outlineLevel="0" collapsed="false">
      <c r="A170" s="6" t="s">
        <v>638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customFormat="false" ht="102" hidden="false" customHeight="true" outlineLevel="0" collapsed="false">
      <c r="A171" s="106" t="s">
        <v>639</v>
      </c>
    </row>
    <row r="172" customFormat="false" ht="102" hidden="false" customHeight="true" outlineLevel="0" collapsed="false">
      <c r="A172" s="106" t="s">
        <v>640</v>
      </c>
    </row>
    <row r="173" customFormat="false" ht="27.75" hidden="false" customHeight="true" outlineLevel="0" collapsed="false">
      <c r="A173" s="6" t="s">
        <v>641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customFormat="false" ht="15" hidden="false" customHeight="true" outlineLevel="0" collapsed="false">
      <c r="A174" s="6" t="s">
        <v>610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customFormat="false" ht="90.75" hidden="false" customHeight="true" outlineLevel="0" collapsed="false">
      <c r="A175" s="106" t="s">
        <v>642</v>
      </c>
    </row>
    <row r="176" customFormat="false" ht="42" hidden="false" customHeight="true" outlineLevel="0" collapsed="false">
      <c r="A176" s="104" t="s">
        <v>643</v>
      </c>
      <c r="B176" s="104"/>
    </row>
    <row r="177" customFormat="false" ht="15" hidden="false" customHeight="true" outlineLevel="0" collapsed="false">
      <c r="A177" s="192" t="s">
        <v>644</v>
      </c>
    </row>
    <row r="178" customFormat="false" ht="15" hidden="false" customHeight="true" outlineLevel="0" collapsed="false">
      <c r="A178" s="192" t="s">
        <v>645</v>
      </c>
    </row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23.25" hidden="false" customHeight="true" outlineLevel="0" collapsed="false">
      <c r="A181" s="171" t="s">
        <v>646</v>
      </c>
    </row>
    <row r="182" customFormat="false" ht="15" hidden="false" customHeight="true" outlineLevel="0" collapsed="false">
      <c r="A182" s="172" t="s">
        <v>647</v>
      </c>
    </row>
    <row r="183" customFormat="false" ht="15" hidden="false" customHeight="true" outlineLevel="0" collapsed="false"/>
    <row r="184" customFormat="false" ht="15" hidden="false" customHeight="true" outlineLevel="0" collapsed="false">
      <c r="A184" s="195"/>
      <c r="B184" s="196"/>
      <c r="C184" s="123" t="s">
        <v>648</v>
      </c>
      <c r="D184" s="123" t="s">
        <v>649</v>
      </c>
      <c r="E184" s="123" t="s">
        <v>650</v>
      </c>
      <c r="F184" s="123" t="s">
        <v>651</v>
      </c>
      <c r="G184" s="123" t="s">
        <v>652</v>
      </c>
      <c r="H184" s="123" t="s">
        <v>653</v>
      </c>
    </row>
    <row r="185" customFormat="false" ht="15" hidden="false" customHeight="true" outlineLevel="0" collapsed="false">
      <c r="A185" s="123" t="s">
        <v>654</v>
      </c>
      <c r="B185" s="197" t="s">
        <v>655</v>
      </c>
      <c r="C185" s="198" t="n">
        <v>11</v>
      </c>
      <c r="D185" s="198" t="n">
        <v>21</v>
      </c>
      <c r="E185" s="198" t="n">
        <v>28</v>
      </c>
      <c r="F185" s="198" t="n">
        <v>35</v>
      </c>
      <c r="G185" s="198" t="n">
        <v>45</v>
      </c>
      <c r="H185" s="198" t="n">
        <v>51</v>
      </c>
    </row>
    <row r="186" customFormat="false" ht="15" hidden="false" customHeight="true" outlineLevel="0" collapsed="false">
      <c r="A186" s="123" t="s">
        <v>656</v>
      </c>
      <c r="B186" s="197" t="s">
        <v>657</v>
      </c>
      <c r="C186" s="198" t="n">
        <v>9</v>
      </c>
      <c r="D186" s="198" t="n">
        <v>16</v>
      </c>
      <c r="E186" s="198" t="n">
        <v>21</v>
      </c>
      <c r="F186" s="198" t="n">
        <v>26</v>
      </c>
      <c r="G186" s="198" t="n">
        <v>34</v>
      </c>
      <c r="H186" s="198" t="n">
        <v>39</v>
      </c>
    </row>
    <row r="187" customFormat="false" ht="15" hidden="false" customHeight="true" outlineLevel="0" collapsed="false">
      <c r="A187" s="199" t="s">
        <v>658</v>
      </c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</row>
    <row r="188" customFormat="false" ht="15" hidden="false" customHeight="true" outlineLevel="0" collapsed="false">
      <c r="A188" s="199" t="s">
        <v>659</v>
      </c>
      <c r="B188" s="199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</row>
    <row r="189" customFormat="false" ht="15" hidden="false" customHeight="true" outlineLevel="0" collapsed="false">
      <c r="A189" s="200" t="s">
        <v>660</v>
      </c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</row>
    <row r="190" customFormat="false" ht="15" hidden="false" customHeight="true" outlineLevel="0" collapsed="false">
      <c r="A190" s="199" t="s">
        <v>661</v>
      </c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</row>
    <row r="191" customFormat="false" ht="15" hidden="false" customHeight="true" outlineLevel="0" collapsed="false">
      <c r="A191" s="199" t="s">
        <v>662</v>
      </c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</row>
    <row r="192" customFormat="false" ht="15" hidden="false" customHeight="true" outlineLevel="0" collapsed="false">
      <c r="A192" s="199" t="s">
        <v>663</v>
      </c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</row>
    <row r="193" customFormat="false" ht="23.2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>
      <c r="A195" s="201" t="s">
        <v>664</v>
      </c>
    </row>
    <row r="196" customFormat="false" ht="15" hidden="false" customHeight="true" outlineLevel="0" collapsed="false">
      <c r="A196" s="196"/>
      <c r="B196" s="196"/>
      <c r="C196" s="123" t="s">
        <v>665</v>
      </c>
      <c r="D196" s="123" t="s">
        <v>666</v>
      </c>
      <c r="E196" s="123" t="s">
        <v>667</v>
      </c>
      <c r="F196" s="123" t="s">
        <v>668</v>
      </c>
      <c r="G196" s="123" t="s">
        <v>669</v>
      </c>
      <c r="H196" s="123" t="s">
        <v>670</v>
      </c>
    </row>
    <row r="197" customFormat="false" ht="15" hidden="false" customHeight="true" outlineLevel="0" collapsed="false">
      <c r="A197" s="123" t="s">
        <v>654</v>
      </c>
      <c r="B197" s="197" t="s">
        <v>655</v>
      </c>
      <c r="C197" s="202" t="s">
        <v>671</v>
      </c>
      <c r="D197" s="63" t="s">
        <v>672</v>
      </c>
      <c r="E197" s="203" t="s">
        <v>673</v>
      </c>
      <c r="F197" s="203" t="s">
        <v>674</v>
      </c>
      <c r="G197" s="203" t="s">
        <v>675</v>
      </c>
      <c r="H197" s="203" t="s">
        <v>676</v>
      </c>
    </row>
    <row r="198" customFormat="false" ht="15" hidden="false" customHeight="true" outlineLevel="0" collapsed="false">
      <c r="A198" s="123" t="s">
        <v>656</v>
      </c>
      <c r="B198" s="197" t="s">
        <v>657</v>
      </c>
      <c r="C198" s="204" t="s">
        <v>677</v>
      </c>
      <c r="D198" s="202" t="s">
        <v>678</v>
      </c>
      <c r="E198" s="63" t="s">
        <v>672</v>
      </c>
      <c r="F198" s="203" t="s">
        <v>673</v>
      </c>
      <c r="G198" s="203" t="s">
        <v>674</v>
      </c>
      <c r="H198" s="203" t="s">
        <v>679</v>
      </c>
    </row>
    <row r="199" customFormat="false" ht="15" hidden="false" customHeight="true" outlineLevel="0" collapsed="false">
      <c r="A199" s="199" t="s">
        <v>658</v>
      </c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</row>
    <row r="200" customFormat="false" ht="15" hidden="false" customHeight="true" outlineLevel="0" collapsed="false">
      <c r="A200" s="199" t="s">
        <v>659</v>
      </c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</row>
    <row r="201" customFormat="false" ht="15" hidden="false" customHeight="true" outlineLevel="0" collapsed="false">
      <c r="A201" s="200" t="s">
        <v>660</v>
      </c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</row>
    <row r="202" customFormat="false" ht="15" hidden="false" customHeight="true" outlineLevel="0" collapsed="false">
      <c r="A202" s="199" t="s">
        <v>661</v>
      </c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</row>
    <row r="203" customFormat="false" ht="15" hidden="false" customHeight="true" outlineLevel="0" collapsed="false">
      <c r="A203" s="199" t="s">
        <v>662</v>
      </c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</row>
    <row r="204" customFormat="false" ht="15" hidden="false" customHeight="true" outlineLevel="0" collapsed="false">
      <c r="A204" s="199" t="s">
        <v>663</v>
      </c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</row>
    <row r="205" customFormat="false" ht="15" hidden="false" customHeight="true" outlineLevel="0" collapsed="false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</row>
    <row r="206" customFormat="false" ht="15" hidden="false" customHeight="true" outlineLevel="0" collapsed="false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</row>
    <row r="207" customFormat="false" ht="15" hidden="false" customHeight="true" outlineLevel="0" collapsed="false">
      <c r="A207" s="15" t="s">
        <v>680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customFormat="false" ht="15" hidden="false" customHeight="true" outlineLevel="0" collapsed="false">
      <c r="A208" s="6" t="s">
        <v>681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customFormat="false" ht="15" hidden="false" customHeight="true" outlineLevel="0" collapsed="false">
      <c r="A209" s="6" t="s">
        <v>682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customFormat="false" ht="15" hidden="false" customHeight="true" outlineLevel="0" collapsed="false">
      <c r="A210" s="6" t="s">
        <v>683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customFormat="false" ht="15" hidden="false" customHeight="true" outlineLevel="0" collapsed="false">
      <c r="A211" s="6" t="s">
        <v>684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customFormat="false" ht="15" hidden="false" customHeight="true" outlineLevel="0" collapsed="false">
      <c r="A212" s="6" t="s">
        <v>685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customFormat="false" ht="90.75" hidden="false" customHeight="true" outlineLevel="0" collapsed="false">
      <c r="A213" s="106" t="s">
        <v>686</v>
      </c>
    </row>
    <row r="214" customFormat="false" ht="90.75" hidden="false" customHeight="true" outlineLevel="0" collapsed="false">
      <c r="A214" s="106" t="s">
        <v>687</v>
      </c>
    </row>
    <row r="215" customFormat="false" ht="90.75" hidden="false" customHeight="true" outlineLevel="0" collapsed="false">
      <c r="A215" s="90"/>
    </row>
    <row r="216" customFormat="false" ht="90.75" hidden="false" customHeight="true" outlineLevel="0" collapsed="false">
      <c r="A216" s="192" t="s">
        <v>688</v>
      </c>
    </row>
    <row r="217" customFormat="false" ht="90.75" hidden="false" customHeight="true" outlineLevel="0" collapsed="false">
      <c r="A217" s="90"/>
    </row>
    <row r="218" customFormat="false" ht="90.75" hidden="false" customHeight="true" outlineLevel="0" collapsed="false">
      <c r="A218" s="192" t="s">
        <v>689</v>
      </c>
    </row>
    <row r="219" customFormat="false" ht="90.75" hidden="false" customHeight="true" outlineLevel="0" collapsed="false">
      <c r="A219" s="90" t="s">
        <v>690</v>
      </c>
    </row>
    <row r="220" customFormat="false" ht="90.75" hidden="false" customHeight="true" outlineLevel="0" collapsed="false">
      <c r="A220" s="205" t="s">
        <v>691</v>
      </c>
    </row>
  </sheetData>
  <mergeCells count="138">
    <mergeCell ref="A1:M1"/>
    <mergeCell ref="A2:M2"/>
    <mergeCell ref="C3:F3"/>
    <mergeCell ref="G3:H3"/>
    <mergeCell ref="I3:J3"/>
    <mergeCell ref="K3:L3"/>
    <mergeCell ref="A16:M16"/>
    <mergeCell ref="A23:D23"/>
    <mergeCell ref="E23:G23"/>
    <mergeCell ref="H23:M23"/>
    <mergeCell ref="A24:D24"/>
    <mergeCell ref="E24:G24"/>
    <mergeCell ref="H24:M24"/>
    <mergeCell ref="A26:M26"/>
    <mergeCell ref="A27:M27"/>
    <mergeCell ref="A28:M28"/>
    <mergeCell ref="A29:M29"/>
    <mergeCell ref="A30:M30"/>
    <mergeCell ref="A31:M31"/>
    <mergeCell ref="A32:M32"/>
    <mergeCell ref="A33:M33"/>
    <mergeCell ref="A36:M36"/>
    <mergeCell ref="A37:M37"/>
    <mergeCell ref="A70:M70"/>
    <mergeCell ref="A71:M71"/>
    <mergeCell ref="A73:M73"/>
    <mergeCell ref="A74:M74"/>
    <mergeCell ref="A75:M75"/>
    <mergeCell ref="A77:M77"/>
    <mergeCell ref="A78:M78"/>
    <mergeCell ref="A79:M79"/>
    <mergeCell ref="A81:M81"/>
    <mergeCell ref="A82:M82"/>
    <mergeCell ref="A83:M83"/>
    <mergeCell ref="A85:M85"/>
    <mergeCell ref="A86:M86"/>
    <mergeCell ref="A87:M87"/>
    <mergeCell ref="A89:M89"/>
    <mergeCell ref="A90:M90"/>
    <mergeCell ref="A91:M91"/>
    <mergeCell ref="A93:M93"/>
    <mergeCell ref="A94:M94"/>
    <mergeCell ref="A95:M95"/>
    <mergeCell ref="A98:M98"/>
    <mergeCell ref="A99:M99"/>
    <mergeCell ref="A100:M100"/>
    <mergeCell ref="A101:M101"/>
    <mergeCell ref="A102:M102"/>
    <mergeCell ref="A103:M103"/>
    <mergeCell ref="A104:M104"/>
    <mergeCell ref="A105:M105"/>
    <mergeCell ref="A106:M106"/>
    <mergeCell ref="A107:M107"/>
    <mergeCell ref="A108:M108"/>
    <mergeCell ref="A111:M111"/>
    <mergeCell ref="A112:M112"/>
    <mergeCell ref="A114:M114"/>
    <mergeCell ref="A115:M115"/>
    <mergeCell ref="A116:M116"/>
    <mergeCell ref="A117:M117"/>
    <mergeCell ref="A118:M118"/>
    <mergeCell ref="A119:M119"/>
    <mergeCell ref="A121:M121"/>
    <mergeCell ref="A122:M122"/>
    <mergeCell ref="A123:M123"/>
    <mergeCell ref="A124:M124"/>
    <mergeCell ref="A125:M125"/>
    <mergeCell ref="A126:M126"/>
    <mergeCell ref="A127:M127"/>
    <mergeCell ref="A128:M128"/>
    <mergeCell ref="A129:M129"/>
    <mergeCell ref="A130:M130"/>
    <mergeCell ref="A131:M131"/>
    <mergeCell ref="A132:M132"/>
    <mergeCell ref="A134:M134"/>
    <mergeCell ref="A135:M135"/>
    <mergeCell ref="A136:M136"/>
    <mergeCell ref="A137:M137"/>
    <mergeCell ref="A138:M138"/>
    <mergeCell ref="A139:M139"/>
    <mergeCell ref="A140:M140"/>
    <mergeCell ref="A141:M141"/>
    <mergeCell ref="A142:M142"/>
    <mergeCell ref="A143:M143"/>
    <mergeCell ref="A144:M144"/>
    <mergeCell ref="A145:M145"/>
    <mergeCell ref="A146:M146"/>
    <mergeCell ref="A147:M147"/>
    <mergeCell ref="A148:M148"/>
    <mergeCell ref="A149:M149"/>
    <mergeCell ref="A150:M150"/>
    <mergeCell ref="A151:M151"/>
    <mergeCell ref="A153:M153"/>
    <mergeCell ref="A154:E154"/>
    <mergeCell ref="F154:H154"/>
    <mergeCell ref="I154:M154"/>
    <mergeCell ref="A155:E155"/>
    <mergeCell ref="F155:H155"/>
    <mergeCell ref="I155:M155"/>
    <mergeCell ref="A156:E156"/>
    <mergeCell ref="F156:H156"/>
    <mergeCell ref="I156:M156"/>
    <mergeCell ref="A157:E157"/>
    <mergeCell ref="F157:H157"/>
    <mergeCell ref="I157:M157"/>
    <mergeCell ref="A158:E158"/>
    <mergeCell ref="F158:H158"/>
    <mergeCell ref="I158:M158"/>
    <mergeCell ref="A160:M160"/>
    <mergeCell ref="A161:M161"/>
    <mergeCell ref="A162:M162"/>
    <mergeCell ref="A163:M163"/>
    <mergeCell ref="A164:M164"/>
    <mergeCell ref="A165:M165"/>
    <mergeCell ref="A166:M166"/>
    <mergeCell ref="A167:M167"/>
    <mergeCell ref="A168:M168"/>
    <mergeCell ref="A169:M169"/>
    <mergeCell ref="A170:M170"/>
    <mergeCell ref="A173:M173"/>
    <mergeCell ref="A174:M174"/>
    <mergeCell ref="A176:B176"/>
    <mergeCell ref="A187:M187"/>
    <mergeCell ref="A188:B188"/>
    <mergeCell ref="A199:M199"/>
    <mergeCell ref="A200:M200"/>
    <mergeCell ref="A201:M201"/>
    <mergeCell ref="A202:M202"/>
    <mergeCell ref="A203:M203"/>
    <mergeCell ref="A204:M204"/>
    <mergeCell ref="A205:M205"/>
    <mergeCell ref="A206:M206"/>
    <mergeCell ref="A207:M207"/>
    <mergeCell ref="A208:M208"/>
    <mergeCell ref="A209:M209"/>
    <mergeCell ref="A210:M210"/>
    <mergeCell ref="A211:M211"/>
    <mergeCell ref="A212:M212"/>
  </mergeCells>
  <conditionalFormatting sqref="C177:H184">
    <cfRule type="colorScale" priority="2">
      <colorScale>
        <cfvo type="num" val="2"/>
        <cfvo type="num" val="20"/>
        <cfvo type="num" val="50"/>
        <color rgb="FFC0392B"/>
        <color rgb="FFF39C12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1"/>
    <col collapsed="false" customWidth="true" hidden="false" outlineLevel="0" max="6" min="6" style="1" width="10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206" t="s">
        <v>692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</row>
    <row r="2" customFormat="false" ht="21.75" hidden="false" customHeight="true" outlineLevel="0" collapsed="false">
      <c r="A2" s="35" t="s">
        <v>693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customFormat="false" ht="21.75" hidden="false" customHeight="true" outlineLevel="0" collapsed="false">
      <c r="A3" s="36"/>
      <c r="B3" s="207" t="s">
        <v>500</v>
      </c>
      <c r="C3" s="208" t="s">
        <v>694</v>
      </c>
      <c r="D3" s="208"/>
      <c r="E3" s="208"/>
      <c r="F3" s="38" t="s">
        <v>695</v>
      </c>
      <c r="G3" s="38"/>
      <c r="H3" s="39" t="s">
        <v>696</v>
      </c>
      <c r="I3" s="39"/>
      <c r="J3" s="39" t="s">
        <v>226</v>
      </c>
      <c r="K3" s="39"/>
      <c r="L3" s="36"/>
    </row>
    <row r="4" customFormat="false" ht="37.5" hidden="false" customHeight="true" outlineLevel="0" collapsed="false">
      <c r="A4" s="17" t="s">
        <v>227</v>
      </c>
      <c r="B4" s="17" t="s">
        <v>504</v>
      </c>
      <c r="C4" s="17" t="s">
        <v>697</v>
      </c>
      <c r="D4" s="17" t="s">
        <v>229</v>
      </c>
      <c r="E4" s="17" t="s">
        <v>698</v>
      </c>
      <c r="F4" s="17" t="s">
        <v>699</v>
      </c>
      <c r="G4" s="17" t="s">
        <v>700</v>
      </c>
      <c r="H4" s="17" t="s">
        <v>701</v>
      </c>
      <c r="I4" s="17" t="s">
        <v>702</v>
      </c>
      <c r="J4" s="17" t="s">
        <v>703</v>
      </c>
      <c r="K4" s="17" t="s">
        <v>704</v>
      </c>
      <c r="L4" s="17" t="s">
        <v>190</v>
      </c>
    </row>
    <row r="5" customFormat="false" ht="15" hidden="false" customHeight="true" outlineLevel="0" collapsed="false">
      <c r="A5" s="40" t="s">
        <v>238</v>
      </c>
      <c r="B5" s="41" t="n">
        <v>3.2</v>
      </c>
      <c r="C5" s="41" t="n">
        <v>1.5</v>
      </c>
      <c r="D5" s="41" t="n">
        <v>1.4</v>
      </c>
      <c r="E5" s="42" t="n">
        <v>0.1</v>
      </c>
      <c r="F5" s="209" t="n">
        <v>25</v>
      </c>
      <c r="G5" s="210" t="n">
        <f aca="false">F5/80</f>
        <v>0.3125</v>
      </c>
      <c r="H5" s="211" t="n">
        <v>0</v>
      </c>
      <c r="I5" s="209" t="n">
        <v>0</v>
      </c>
      <c r="J5" s="212" t="n">
        <v>30</v>
      </c>
      <c r="K5" s="47" t="n">
        <f aca="false">D5/C5</f>
        <v>0.933333333333333</v>
      </c>
      <c r="L5" s="30" t="str">
        <f aca="false">IF(I5&gt;500,"⚠ Parz. vero",IF(I5&gt;200,"⚠ Da monitorare","✗ Falso"))</f>
        <v>✗ Falso</v>
      </c>
    </row>
    <row r="6" customFormat="false" ht="15" hidden="false" customHeight="true" outlineLevel="0" collapsed="false">
      <c r="A6" s="40" t="s">
        <v>240</v>
      </c>
      <c r="B6" s="41" t="n">
        <v>3.25</v>
      </c>
      <c r="C6" s="41" t="n">
        <v>1.55</v>
      </c>
      <c r="D6" s="41" t="n">
        <v>1.42</v>
      </c>
      <c r="E6" s="42" t="n">
        <v>0.13</v>
      </c>
      <c r="F6" s="209" t="n">
        <v>28</v>
      </c>
      <c r="G6" s="210" t="n">
        <f aca="false">F6/80</f>
        <v>0.35</v>
      </c>
      <c r="H6" s="211" t="n">
        <v>0</v>
      </c>
      <c r="I6" s="209" t="n">
        <v>0</v>
      </c>
      <c r="J6" s="212" t="n">
        <v>35</v>
      </c>
      <c r="K6" s="47" t="n">
        <f aca="false">D6/C6</f>
        <v>0.916129032258064</v>
      </c>
      <c r="L6" s="30" t="str">
        <f aca="false">IF(I6&gt;500,"⚠ Parz. vero",IF(I6&gt;200,"⚠ Da monitorare","✗ Falso"))</f>
        <v>✗ Falso</v>
      </c>
    </row>
    <row r="7" customFormat="false" ht="15" hidden="false" customHeight="true" outlineLevel="0" collapsed="false">
      <c r="A7" s="40" t="s">
        <v>241</v>
      </c>
      <c r="B7" s="41" t="n">
        <v>3.3</v>
      </c>
      <c r="C7" s="41" t="n">
        <v>1.6</v>
      </c>
      <c r="D7" s="41" t="n">
        <v>1.45</v>
      </c>
      <c r="E7" s="42" t="n">
        <v>0.15</v>
      </c>
      <c r="F7" s="209" t="n">
        <v>30</v>
      </c>
      <c r="G7" s="210" t="n">
        <f aca="false">F7/80</f>
        <v>0.375</v>
      </c>
      <c r="H7" s="211" t="n">
        <v>0</v>
      </c>
      <c r="I7" s="209" t="n">
        <v>0</v>
      </c>
      <c r="J7" s="212" t="n">
        <v>32</v>
      </c>
      <c r="K7" s="47" t="n">
        <f aca="false">D7/C7</f>
        <v>0.90625</v>
      </c>
      <c r="L7" s="30" t="str">
        <f aca="false">IF(I7&gt;500,"⚠ Parz. vero",IF(I7&gt;200,"⚠ Da monitorare","✗ Falso"))</f>
        <v>✗ Falso</v>
      </c>
    </row>
    <row r="8" customFormat="false" ht="15" hidden="false" customHeight="true" outlineLevel="0" collapsed="false">
      <c r="A8" s="40" t="s">
        <v>242</v>
      </c>
      <c r="B8" s="41" t="n">
        <v>3.3</v>
      </c>
      <c r="C8" s="41" t="n">
        <v>1.55</v>
      </c>
      <c r="D8" s="41" t="n">
        <v>1.4</v>
      </c>
      <c r="E8" s="42" t="n">
        <v>0.15</v>
      </c>
      <c r="F8" s="209" t="n">
        <v>32</v>
      </c>
      <c r="G8" s="210" t="n">
        <f aca="false">F8/80</f>
        <v>0.4</v>
      </c>
      <c r="H8" s="211" t="n">
        <v>0</v>
      </c>
      <c r="I8" s="209" t="n">
        <v>0</v>
      </c>
      <c r="J8" s="212" t="n">
        <v>35</v>
      </c>
      <c r="K8" s="47" t="n">
        <f aca="false">D8/C8</f>
        <v>0.903225806451613</v>
      </c>
      <c r="L8" s="30" t="str">
        <f aca="false">IF(I8&gt;500,"⚠ Parz. vero",IF(I8&gt;200,"⚠ Da monitorare","✗ Falso"))</f>
        <v>✗ Falso</v>
      </c>
    </row>
    <row r="9" customFormat="false" ht="15" hidden="false" customHeight="true" outlineLevel="0" collapsed="false">
      <c r="A9" s="40" t="s">
        <v>243</v>
      </c>
      <c r="B9" s="41" t="n">
        <v>3.3</v>
      </c>
      <c r="C9" s="41" t="n">
        <v>1.5</v>
      </c>
      <c r="D9" s="41" t="n">
        <v>1.35</v>
      </c>
      <c r="E9" s="42" t="n">
        <v>0.15</v>
      </c>
      <c r="F9" s="209" t="n">
        <v>35</v>
      </c>
      <c r="G9" s="210" t="n">
        <f aca="false">F9/80</f>
        <v>0.4375</v>
      </c>
      <c r="H9" s="211" t="n">
        <v>0</v>
      </c>
      <c r="I9" s="209" t="n">
        <v>0</v>
      </c>
      <c r="J9" s="212" t="n">
        <v>38</v>
      </c>
      <c r="K9" s="47" t="n">
        <f aca="false">D9/C9</f>
        <v>0.9</v>
      </c>
      <c r="L9" s="30" t="str">
        <f aca="false">IF(I9&gt;500,"⚠ Parz. vero",IF(I9&gt;200,"⚠ Da monitorare","✗ Falso"))</f>
        <v>✗ Falso</v>
      </c>
    </row>
    <row r="10" customFormat="false" ht="15" hidden="false" customHeight="true" outlineLevel="0" collapsed="false">
      <c r="A10" s="49" t="s">
        <v>244</v>
      </c>
      <c r="B10" s="50" t="n">
        <v>3.35</v>
      </c>
      <c r="C10" s="50" t="n">
        <v>2.2</v>
      </c>
      <c r="D10" s="50" t="n">
        <v>2.05</v>
      </c>
      <c r="E10" s="42" t="n">
        <v>0.15</v>
      </c>
      <c r="F10" s="213" t="n">
        <v>28</v>
      </c>
      <c r="G10" s="214" t="n">
        <f aca="false">F10/80</f>
        <v>0.35</v>
      </c>
      <c r="H10" s="215" t="n">
        <v>0</v>
      </c>
      <c r="I10" s="213" t="n">
        <v>0</v>
      </c>
      <c r="J10" s="212" t="n">
        <v>25</v>
      </c>
      <c r="K10" s="151" t="n">
        <f aca="false">D10/C10</f>
        <v>0.931818181818182</v>
      </c>
      <c r="L10" s="55" t="str">
        <f aca="false">IF(I10&gt;500,"⚠ Parz. vero",IF(I10&gt;200,"⚠ Da monitorare","✗ Falso"))</f>
        <v>✗ Falso</v>
      </c>
    </row>
    <row r="11" customFormat="false" ht="15" hidden="false" customHeight="true" outlineLevel="0" collapsed="false">
      <c r="A11" s="40" t="s">
        <v>245</v>
      </c>
      <c r="B11" s="41" t="n">
        <v>3.1</v>
      </c>
      <c r="C11" s="41" t="n">
        <v>1.8</v>
      </c>
      <c r="D11" s="41" t="n">
        <v>1.55</v>
      </c>
      <c r="E11" s="42" t="n">
        <v>0.25</v>
      </c>
      <c r="F11" s="209" t="n">
        <v>50</v>
      </c>
      <c r="G11" s="210" t="n">
        <f aca="false">F11/80</f>
        <v>0.625</v>
      </c>
      <c r="H11" s="211" t="n">
        <v>0.05</v>
      </c>
      <c r="I11" s="209" t="n">
        <v>0</v>
      </c>
      <c r="J11" s="212" t="n">
        <v>55</v>
      </c>
      <c r="K11" s="47" t="n">
        <f aca="false">D11/C11</f>
        <v>0.861111111111111</v>
      </c>
      <c r="L11" s="30" t="str">
        <f aca="false">IF(I11&gt;500,"⚠ Parz. vero",IF(I11&gt;200,"⚠ Da monitorare","✗ Falso"))</f>
        <v>✗ Falso</v>
      </c>
    </row>
    <row r="12" customFormat="false" ht="15" hidden="false" customHeight="true" outlineLevel="0" collapsed="false">
      <c r="A12" s="56" t="s">
        <v>246</v>
      </c>
      <c r="B12" s="57" t="n">
        <v>2.9</v>
      </c>
      <c r="C12" s="57" t="n">
        <v>1.4</v>
      </c>
      <c r="D12" s="57" t="n">
        <v>1.05</v>
      </c>
      <c r="E12" s="42" t="n">
        <v>0.35</v>
      </c>
      <c r="F12" s="216" t="n">
        <v>65</v>
      </c>
      <c r="G12" s="217" t="n">
        <f aca="false">F12/80</f>
        <v>0.8125</v>
      </c>
      <c r="H12" s="218" t="n">
        <v>0.2</v>
      </c>
      <c r="I12" s="216" t="n">
        <v>50</v>
      </c>
      <c r="J12" s="212" t="n">
        <v>72</v>
      </c>
      <c r="K12" s="219" t="n">
        <f aca="false">D12/C12</f>
        <v>0.75</v>
      </c>
      <c r="L12" s="62" t="str">
        <f aca="false">IF(I12&gt;500,"⚠ Parz. vero",IF(I12&gt;200,"⚠ Da monitorare","✗ Falso"))</f>
        <v>✗ Falso</v>
      </c>
    </row>
    <row r="13" customFormat="false" ht="15" hidden="false" customHeight="true" outlineLevel="0" collapsed="false">
      <c r="A13" s="40" t="s">
        <v>247</v>
      </c>
      <c r="B13" s="41" t="n">
        <v>3</v>
      </c>
      <c r="C13" s="41" t="n">
        <v>1.1</v>
      </c>
      <c r="D13" s="41" t="n">
        <v>0.75</v>
      </c>
      <c r="E13" s="42" t="n">
        <v>0.35</v>
      </c>
      <c r="F13" s="209" t="n">
        <v>60</v>
      </c>
      <c r="G13" s="210" t="n">
        <f aca="false">F13/80</f>
        <v>0.75</v>
      </c>
      <c r="H13" s="211" t="n">
        <v>0.1</v>
      </c>
      <c r="I13" s="209" t="n">
        <v>30</v>
      </c>
      <c r="J13" s="212" t="n">
        <v>65</v>
      </c>
      <c r="K13" s="47" t="n">
        <f aca="false">D13/C13</f>
        <v>0.681818181818182</v>
      </c>
      <c r="L13" s="30" t="str">
        <f aca="false">IF(I13&gt;500,"⚠ Parz. vero",IF(I13&gt;200,"⚠ Da monitorare","✗ Falso"))</f>
        <v>✗ Falso</v>
      </c>
    </row>
    <row r="14" customFormat="false" ht="15" hidden="false" customHeight="true" outlineLevel="0" collapsed="false">
      <c r="A14" s="63" t="s">
        <v>248</v>
      </c>
      <c r="B14" s="81" t="n">
        <v>2.75</v>
      </c>
      <c r="C14" s="81" t="n">
        <v>0.7</v>
      </c>
      <c r="D14" s="81" t="n">
        <v>0.5</v>
      </c>
      <c r="E14" s="81" t="n">
        <v>0.2</v>
      </c>
      <c r="F14" s="220" t="n">
        <v>72</v>
      </c>
      <c r="G14" s="221" t="n">
        <f aca="false">F14/80</f>
        <v>0.9</v>
      </c>
      <c r="H14" s="222" t="n">
        <v>0.2</v>
      </c>
      <c r="I14" s="223" t="n">
        <v>40</v>
      </c>
      <c r="J14" s="224" t="n">
        <v>75</v>
      </c>
      <c r="K14" s="164" t="n">
        <f aca="false">D14/C14</f>
        <v>0.714285714285714</v>
      </c>
      <c r="L14" s="71" t="str">
        <f aca="false">IF(I14&gt;500,"⚠ Parz. vero",IF(I14&gt;200,"⚠ Da monitorare","✗ Falso"))</f>
        <v>✗ Falso</v>
      </c>
    </row>
    <row r="15" customFormat="false" ht="15" hidden="false" customHeight="true" outlineLevel="0" collapsed="false">
      <c r="A15" s="72" t="s">
        <v>249</v>
      </c>
      <c r="B15" s="73" t="n">
        <v>2.85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customFormat="false" ht="15" hidden="false" customHeight="true" outlineLevel="0" collapsed="false">
      <c r="A16" s="72" t="s">
        <v>250</v>
      </c>
      <c r="B16" s="81" t="n">
        <v>2.9</v>
      </c>
      <c r="C16" s="81" t="n">
        <v>1.2</v>
      </c>
      <c r="D16" s="81" t="n">
        <v>1</v>
      </c>
      <c r="E16" s="42" t="n">
        <v>0.2</v>
      </c>
      <c r="F16" s="220" t="n">
        <v>64</v>
      </c>
      <c r="G16" s="225" t="n">
        <v>40</v>
      </c>
      <c r="H16" s="226" t="n">
        <v>0.12</v>
      </c>
      <c r="I16" s="227" t="n">
        <f aca="false">F16/80</f>
        <v>0.8</v>
      </c>
      <c r="J16" s="228" t="n">
        <v>60</v>
      </c>
      <c r="K16" s="79" t="n">
        <f aca="false">D16/C16</f>
        <v>0.833333333333333</v>
      </c>
      <c r="L16" s="80" t="str">
        <f aca="false">IF(G16&gt;500,"⚠ Parz. vero",IF(G16&gt;200,"⚠ Da monitorare","✗ Falso"))</f>
        <v>✗ Falso</v>
      </c>
    </row>
    <row r="17" customFormat="false" ht="15" hidden="false" customHeight="true" outlineLevel="0" collapsed="false">
      <c r="A17" s="72" t="s">
        <v>251</v>
      </c>
      <c r="B17" s="81" t="n">
        <v>3.1</v>
      </c>
      <c r="C17" s="81" t="n">
        <v>1.6</v>
      </c>
      <c r="D17" s="81" t="n">
        <v>1.4</v>
      </c>
      <c r="E17" s="42" t="n">
        <v>0.2</v>
      </c>
      <c r="F17" s="220" t="n">
        <v>55</v>
      </c>
      <c r="G17" s="220" t="n">
        <v>40</v>
      </c>
      <c r="H17" s="222" t="n">
        <v>0.08</v>
      </c>
      <c r="I17" s="227" t="n">
        <f aca="false">F17/80</f>
        <v>0.6875</v>
      </c>
      <c r="J17" s="228" t="n">
        <v>40</v>
      </c>
      <c r="K17" s="79" t="n">
        <f aca="false">D17/C17</f>
        <v>0.875</v>
      </c>
      <c r="L17" s="80" t="str">
        <f aca="false">IF(G17&gt;500,"⚠ Parz. vero",IF(G17&gt;200,"⚠ Da monitorare","✗ Falso"))</f>
        <v>✗ Falso</v>
      </c>
    </row>
    <row r="18" customFormat="false" ht="15" hidden="false" customHeight="true" outlineLevel="0" collapsed="false">
      <c r="A18" s="83" t="s">
        <v>252</v>
      </c>
      <c r="B18" s="81" t="n">
        <v>2.6</v>
      </c>
      <c r="C18" s="81" t="n">
        <v>0.9</v>
      </c>
      <c r="D18" s="81" t="n">
        <v>0.7</v>
      </c>
      <c r="E18" s="42" t="n">
        <v>0.2</v>
      </c>
      <c r="F18" s="220" t="n">
        <v>66</v>
      </c>
      <c r="G18" s="220" t="n">
        <v>90</v>
      </c>
      <c r="H18" s="222" t="n">
        <v>0.22</v>
      </c>
      <c r="I18" s="227" t="n">
        <f aca="false">F18/80</f>
        <v>0.825</v>
      </c>
      <c r="J18" s="228" t="n">
        <v>70</v>
      </c>
      <c r="K18" s="79" t="n">
        <f aca="false">D18/C18</f>
        <v>0.777777777777778</v>
      </c>
      <c r="L18" s="80" t="str">
        <f aca="false">IF(G18&gt;500,"⚠ Parz. vero",IF(G18&gt;200,"⚠ Da monitorare","✗ Falso"))</f>
        <v>✗ Falso</v>
      </c>
    </row>
    <row r="19" customFormat="false" ht="15" hidden="false" customHeight="true" outlineLevel="0" collapsed="false">
      <c r="A19" s="72" t="s">
        <v>253</v>
      </c>
      <c r="B19" s="81" t="n">
        <v>2.7</v>
      </c>
      <c r="C19" s="81" t="n">
        <v>1.05</v>
      </c>
      <c r="D19" s="81" t="n">
        <v>0.85</v>
      </c>
      <c r="E19" s="42" t="n">
        <v>0.2</v>
      </c>
      <c r="F19" s="220" t="n">
        <v>63</v>
      </c>
      <c r="G19" s="220" t="n">
        <v>95</v>
      </c>
      <c r="H19" s="222" t="n">
        <v>0.2</v>
      </c>
      <c r="I19" s="227" t="n">
        <f aca="false">F19/80</f>
        <v>0.7875</v>
      </c>
      <c r="J19" s="228" t="n">
        <v>65</v>
      </c>
      <c r="K19" s="79" t="n">
        <f aca="false">D19/C19</f>
        <v>0.809523809523809</v>
      </c>
      <c r="L19" s="80" t="str">
        <f aca="false">IF(G19&gt;500,"⚠ Parz. vero",IF(G19&gt;200,"⚠ Da monitorare","✗ Falso"))</f>
        <v>✗ Falso</v>
      </c>
    </row>
    <row r="20" customFormat="false" ht="15" hidden="false" customHeight="true" outlineLevel="0" collapsed="false">
      <c r="A20" s="83" t="s">
        <v>254</v>
      </c>
      <c r="B20" s="81" t="n">
        <v>2.8</v>
      </c>
      <c r="C20" s="81" t="n">
        <v>1.15</v>
      </c>
      <c r="D20" s="81" t="n">
        <v>0.95</v>
      </c>
      <c r="E20" s="42" t="n">
        <v>0.2</v>
      </c>
      <c r="F20" s="220" t="n">
        <v>60</v>
      </c>
      <c r="G20" s="220" t="n">
        <v>95</v>
      </c>
      <c r="H20" s="222" t="n">
        <v>0.18</v>
      </c>
      <c r="I20" s="227" t="n">
        <f aca="false">F20/80</f>
        <v>0.75</v>
      </c>
      <c r="J20" s="228" t="n">
        <v>58</v>
      </c>
      <c r="K20" s="79" t="n">
        <f aca="false">D20/C20</f>
        <v>0.826086956521739</v>
      </c>
      <c r="L20" s="80" t="str">
        <f aca="false">IF(G20&gt;500,"⚠ Parz. vero",IF(G20&gt;200,"⚠ Da monitorare","✗ Falso"))</f>
        <v>✗ Falso</v>
      </c>
    </row>
    <row r="21" customFormat="false" ht="15" hidden="false" customHeight="true" outlineLevel="0" collapsed="false">
      <c r="A21" s="83" t="s">
        <v>255</v>
      </c>
      <c r="B21" s="81" t="n">
        <v>2.65</v>
      </c>
      <c r="C21" s="81" t="n">
        <v>0.95</v>
      </c>
      <c r="D21" s="81" t="n">
        <v>0.75</v>
      </c>
      <c r="E21" s="42" t="n">
        <v>0.2</v>
      </c>
      <c r="F21" s="220" t="n">
        <v>64</v>
      </c>
      <c r="G21" s="220" t="n">
        <v>105</v>
      </c>
      <c r="H21" s="222" t="n">
        <v>0.22</v>
      </c>
      <c r="I21" s="227" t="n">
        <f aca="false">F21/80</f>
        <v>0.8</v>
      </c>
      <c r="J21" s="228" t="n">
        <v>62</v>
      </c>
      <c r="K21" s="79" t="n">
        <f aca="false">D21/C21</f>
        <v>0.789473684210526</v>
      </c>
      <c r="L21" s="80" t="str">
        <f aca="false">IF(G21&gt;500,"⚠ Parz. vero",IF(G21&gt;200,"⚠ Da monitorare","✗ Falso"))</f>
        <v>✗ Falso</v>
      </c>
    </row>
    <row r="22" customFormat="false" ht="15" hidden="false" customHeight="true" outlineLevel="0" collapsed="false">
      <c r="A22" s="83" t="s">
        <v>256</v>
      </c>
      <c r="B22" s="81" t="n">
        <v>2.45</v>
      </c>
      <c r="C22" s="81" t="n">
        <v>0.7</v>
      </c>
      <c r="D22" s="81" t="n">
        <v>0.52</v>
      </c>
      <c r="E22" s="42" t="n">
        <v>0.18</v>
      </c>
      <c r="F22" s="220" t="n">
        <v>68</v>
      </c>
      <c r="G22" s="220" t="n">
        <v>130</v>
      </c>
      <c r="H22" s="222" t="n">
        <v>0.28</v>
      </c>
      <c r="I22" s="227" t="n">
        <f aca="false">F22/80</f>
        <v>0.85</v>
      </c>
      <c r="J22" s="228" t="n">
        <v>72</v>
      </c>
      <c r="K22" s="79" t="n">
        <f aca="false">D22/C22</f>
        <v>0.742857142857143</v>
      </c>
      <c r="L22" s="80" t="str">
        <f aca="false">IF(G22&gt;500,"⚠ Parz. vero",IF(G22&gt;200,"⚠ Da monitorare","✗ Falso"))</f>
        <v>✗ Falso</v>
      </c>
    </row>
    <row r="23" customFormat="false" ht="25.5" hidden="false" customHeight="true" outlineLevel="0" collapsed="false">
      <c r="A23" s="229" t="s">
        <v>705</v>
      </c>
      <c r="B23" s="229"/>
      <c r="C23" s="229"/>
      <c r="D23" s="229"/>
      <c r="E23" s="92"/>
      <c r="F23" s="92"/>
      <c r="G23" s="230"/>
      <c r="H23" s="230"/>
      <c r="I23" s="230"/>
      <c r="J23" s="230"/>
      <c r="K23" s="230"/>
      <c r="L23" s="230"/>
    </row>
    <row r="24" customFormat="false" ht="25.5" hidden="false" customHeight="true" outlineLevel="0" collapsed="false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</row>
    <row r="25" customFormat="false" ht="63.75" hidden="false" customHeight="true" outlineLevel="0" collapsed="false">
      <c r="A25" s="231" t="s">
        <v>706</v>
      </c>
    </row>
    <row r="26" customFormat="false" ht="63.75" hidden="false" customHeight="true" outlineLevel="0" collapsed="false"/>
    <row r="27" customFormat="false" ht="15" hidden="false" customHeight="true" outlineLevel="0" collapsed="false">
      <c r="A27" s="88" t="s">
        <v>707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</row>
    <row r="28" customFormat="false" ht="15" hidden="false" customHeight="true" outlineLevel="0" collapsed="false">
      <c r="A28" s="88" t="s">
        <v>708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</row>
    <row r="29" customFormat="false" ht="15" hidden="false" customHeight="true" outlineLevel="0" collapsed="false">
      <c r="A29" s="88" t="s">
        <v>709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</row>
    <row r="30" customFormat="false" ht="15" hidden="false" customHeight="true" outlineLevel="0" collapsed="false">
      <c r="A30" s="88" t="s">
        <v>710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</row>
    <row r="31" customFormat="false" ht="15" hidden="false" customHeight="true" outlineLevel="0" collapsed="false">
      <c r="A31" s="88" t="s">
        <v>711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</row>
    <row r="32" customFormat="false" ht="15" hidden="false" customHeight="true" outlineLevel="0" collapsed="false">
      <c r="A32" s="88" t="s">
        <v>712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</row>
    <row r="33" customFormat="false" ht="15" hidden="false" customHeight="true" outlineLevel="0" collapsed="false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</row>
    <row r="34" customFormat="false" ht="15" hidden="false" customHeight="true" outlineLevel="0" collapsed="false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</row>
    <row r="35" customFormat="false" ht="105.75" hidden="false" customHeight="true" outlineLevel="0" collapsed="false">
      <c r="A35" s="89" t="s">
        <v>262</v>
      </c>
    </row>
    <row r="36" customFormat="false" ht="105.75" hidden="false" customHeight="true" outlineLevel="0" collapsed="false">
      <c r="A36" s="90" t="s">
        <v>713</v>
      </c>
    </row>
    <row r="37" customFormat="false" ht="27.75" hidden="false" customHeight="true" outlineLevel="0" collapsed="false">
      <c r="A37" s="5" t="s">
        <v>714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true" outlineLevel="0" collapsed="false">
      <c r="A38" s="5" t="s">
        <v>715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24.5" hidden="false" customHeight="true" outlineLevel="0" collapsed="false">
      <c r="A39" s="90" t="s">
        <v>716</v>
      </c>
    </row>
    <row r="40" customFormat="false" ht="36" hidden="false" customHeight="true" outlineLevel="0" collapsed="false">
      <c r="A40" s="90" t="s">
        <v>717</v>
      </c>
      <c r="C40" s="87"/>
      <c r="D40" s="87"/>
      <c r="E40" s="87"/>
      <c r="F40" s="87"/>
      <c r="G40" s="87"/>
      <c r="H40" s="87"/>
      <c r="I40" s="87"/>
      <c r="J40" s="87"/>
      <c r="K40" s="87"/>
    </row>
    <row r="41" customFormat="false" ht="27.75" hidden="false" customHeight="true" outlineLevel="0" collapsed="false">
      <c r="A41" s="90" t="s">
        <v>718</v>
      </c>
      <c r="C41" s="87"/>
      <c r="D41" s="87"/>
      <c r="E41" s="87"/>
      <c r="F41" s="87"/>
      <c r="G41" s="87"/>
      <c r="H41" s="87"/>
      <c r="I41" s="87"/>
      <c r="J41" s="87"/>
      <c r="K41" s="87"/>
    </row>
    <row r="42" customFormat="false" ht="27.75" hidden="false" customHeight="true" outlineLevel="0" collapsed="false">
      <c r="A42" s="90" t="s">
        <v>719</v>
      </c>
      <c r="C42" s="87"/>
      <c r="D42" s="87"/>
      <c r="E42" s="87"/>
      <c r="F42" s="87"/>
      <c r="G42" s="87"/>
      <c r="H42" s="87"/>
      <c r="I42" s="87"/>
      <c r="J42" s="87"/>
      <c r="K42" s="87"/>
    </row>
    <row r="43" customFormat="false" ht="27.75" hidden="false" customHeight="true" outlineLevel="0" collapsed="false">
      <c r="C43" s="87"/>
      <c r="D43" s="87"/>
      <c r="E43" s="87"/>
      <c r="F43" s="87"/>
      <c r="G43" s="87"/>
      <c r="H43" s="87"/>
      <c r="I43" s="87"/>
      <c r="J43" s="87"/>
      <c r="K43" s="87"/>
    </row>
    <row r="44" customFormat="false" ht="27.75" hidden="false" customHeight="true" outlineLevel="0" collapsed="false">
      <c r="C44" s="87"/>
      <c r="D44" s="87"/>
      <c r="E44" s="87"/>
      <c r="F44" s="87"/>
      <c r="G44" s="87"/>
      <c r="H44" s="87"/>
      <c r="I44" s="87"/>
      <c r="J44" s="87"/>
      <c r="K44" s="87"/>
    </row>
    <row r="45" customFormat="false" ht="45.75" hidden="false" customHeight="true" outlineLevel="0" collapsed="false">
      <c r="A45" s="232" t="s">
        <v>720</v>
      </c>
    </row>
    <row r="46" customFormat="false" ht="45.75" hidden="false" customHeight="true" outlineLevel="0" collapsed="false">
      <c r="A46" s="172" t="s">
        <v>721</v>
      </c>
    </row>
    <row r="47" customFormat="false" ht="24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</row>
    <row r="48" customFormat="false" ht="141" hidden="false" customHeight="true" outlineLevel="0" collapsed="false">
      <c r="A48" s="17" t="s">
        <v>722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230"/>
    </row>
    <row r="49" customFormat="false" ht="36" hidden="false" customHeight="true" outlineLevel="0" collapsed="false">
      <c r="A49" s="233" t="s">
        <v>723</v>
      </c>
      <c r="B49" s="233"/>
      <c r="C49" s="92"/>
      <c r="D49" s="92"/>
      <c r="E49" s="92"/>
      <c r="F49" s="92"/>
      <c r="G49" s="92"/>
      <c r="H49" s="92"/>
      <c r="I49" s="230"/>
      <c r="J49" s="230"/>
      <c r="K49" s="230"/>
      <c r="L49" s="230"/>
    </row>
    <row r="50" customFormat="false" ht="84.75" hidden="false" customHeight="true" outlineLevel="0" collapsed="false">
      <c r="A50" s="233" t="s">
        <v>724</v>
      </c>
      <c r="B50" s="92"/>
      <c r="C50" s="92"/>
      <c r="D50" s="92"/>
      <c r="E50" s="92"/>
      <c r="F50" s="92"/>
      <c r="G50" s="92"/>
      <c r="H50" s="92"/>
      <c r="I50" s="230"/>
      <c r="J50" s="92"/>
      <c r="K50" s="92"/>
      <c r="L50" s="230"/>
    </row>
    <row r="51" customFormat="false" ht="84.75" hidden="false" customHeight="true" outlineLevel="0" collapsed="false">
      <c r="A51" s="233" t="s">
        <v>725</v>
      </c>
      <c r="B51" s="92"/>
      <c r="C51" s="92"/>
      <c r="D51" s="92"/>
      <c r="E51" s="92"/>
      <c r="F51" s="92"/>
      <c r="G51" s="92"/>
      <c r="H51" s="92"/>
      <c r="I51" s="230"/>
      <c r="J51" s="92"/>
      <c r="K51" s="92"/>
      <c r="L51" s="230"/>
    </row>
    <row r="52" customFormat="false" ht="36" hidden="false" customHeight="true" outlineLevel="0" collapsed="false">
      <c r="A52" s="233" t="s">
        <v>726</v>
      </c>
      <c r="B52" s="233"/>
      <c r="C52" s="92"/>
      <c r="D52" s="92"/>
      <c r="E52" s="92"/>
      <c r="F52" s="92"/>
      <c r="G52" s="92"/>
      <c r="H52" s="92"/>
      <c r="I52" s="230"/>
      <c r="J52" s="230"/>
      <c r="K52" s="230"/>
      <c r="L52" s="230"/>
    </row>
    <row r="53" customFormat="false" ht="84.75" hidden="false" customHeight="true" outlineLevel="0" collapsed="false"/>
    <row r="54" customFormat="false" ht="84.75" hidden="false" customHeight="true" outlineLevel="0" collapsed="false"/>
    <row r="55" customFormat="false" ht="36" hidden="false" customHeight="true" outlineLevel="0" collapsed="false">
      <c r="A55" s="234" t="s">
        <v>727</v>
      </c>
      <c r="B55" s="234"/>
      <c r="C55" s="87"/>
      <c r="D55" s="87"/>
      <c r="E55" s="87"/>
      <c r="F55" s="87"/>
      <c r="G55" s="87"/>
      <c r="H55" s="87"/>
      <c r="I55" s="87"/>
      <c r="J55" s="87"/>
      <c r="K55" s="87"/>
      <c r="L55" s="87"/>
    </row>
    <row r="56" customFormat="false" ht="63.75" hidden="false" customHeight="true" outlineLevel="0" collapsed="false"/>
    <row r="57" customFormat="false" ht="63.75" hidden="false" customHeight="true" outlineLevel="0" collapsed="false">
      <c r="A57" s="235" t="s">
        <v>728</v>
      </c>
      <c r="B57" s="92"/>
      <c r="C57" s="236" t="s">
        <v>729</v>
      </c>
      <c r="D57" s="92"/>
      <c r="E57" s="92"/>
      <c r="F57" s="237" t="s">
        <v>730</v>
      </c>
      <c r="G57" s="92"/>
      <c r="H57" s="92"/>
      <c r="I57" s="238" t="s">
        <v>731</v>
      </c>
      <c r="J57" s="92"/>
      <c r="K57" s="92"/>
      <c r="L57" s="92"/>
    </row>
    <row r="58" customFormat="false" ht="36" hidden="false" customHeight="true" outlineLevel="0" collapsed="false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</row>
    <row r="59" customFormat="false" ht="63.75" hidden="false" customHeight="true" outlineLevel="0" collapsed="false"/>
    <row r="60" customFormat="false" ht="63.75" hidden="false" customHeight="true" outlineLevel="0" collapsed="false">
      <c r="A60" s="235" t="s">
        <v>732</v>
      </c>
      <c r="B60" s="92"/>
      <c r="C60" s="236" t="s">
        <v>733</v>
      </c>
      <c r="D60" s="92"/>
      <c r="E60" s="92"/>
      <c r="F60" s="237" t="s">
        <v>734</v>
      </c>
      <c r="G60" s="92"/>
      <c r="H60" s="92"/>
      <c r="I60" s="238" t="s">
        <v>735</v>
      </c>
      <c r="J60" s="92"/>
      <c r="K60" s="92"/>
      <c r="L60" s="92"/>
    </row>
    <row r="61" customFormat="false" ht="63.75" hidden="false" customHeight="true" outlineLevel="0" collapsed="false"/>
    <row r="62" customFormat="false" ht="63.75" hidden="false" customHeight="true" outlineLevel="0" collapsed="false"/>
    <row r="63" customFormat="false" ht="24" hidden="false" customHeight="true" outlineLevel="0" collapsed="false">
      <c r="A63" s="239" t="s">
        <v>736</v>
      </c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</row>
    <row r="64" customFormat="false" ht="15" hidden="false" customHeight="true" outlineLevel="0" collapsed="false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</row>
    <row r="65" customFormat="false" ht="15" hidden="false" customHeight="true" outlineLevel="0" collapsed="false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</row>
    <row r="66" customFormat="false" ht="15" hidden="false" customHeight="true" outlineLevel="0" collapsed="false">
      <c r="A66" s="240" t="s">
        <v>737</v>
      </c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</row>
    <row r="67" customFormat="false" ht="15" hidden="false" customHeight="true" outlineLevel="0" collapsed="false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</row>
    <row r="68" customFormat="false" ht="15" hidden="false" customHeight="true" outlineLevel="0" collapsed="false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</row>
    <row r="69" customFormat="false" ht="15" hidden="false" customHeight="true" outlineLevel="0" collapsed="false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</row>
    <row r="70" customFormat="false" ht="15" hidden="false" customHeight="true" outlineLevel="0" collapsed="false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customFormat="false" ht="15" hidden="false" customHeight="true" outlineLevel="0" collapsed="false">
      <c r="A71" s="103" t="s">
        <v>738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</row>
    <row r="72" customFormat="false" ht="15" hidden="false" customHeight="true" outlineLevel="0" collapsed="false">
      <c r="A72" s="6" t="s">
        <v>739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 t="s">
        <v>740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 t="s">
        <v>741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 t="s">
        <v>742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 t="s">
        <v>743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 t="s">
        <v>744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 t="s">
        <v>745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 t="s">
        <v>746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 t="s">
        <v>747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 t="s">
        <v>748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105" t="s">
        <v>749</v>
      </c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customFormat="false" ht="15" hidden="false" customHeight="true" outlineLevel="0" collapsed="false">
      <c r="A86" s="6" t="s">
        <v>750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 t="s">
        <v>751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 t="s">
        <v>752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105" t="s">
        <v>753</v>
      </c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</row>
    <row r="91" customFormat="false" ht="15" hidden="false" customHeight="true" outlineLevel="0" collapsed="false">
      <c r="A91" s="6" t="s">
        <v>754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45.75" hidden="false" customHeight="true" outlineLevel="0" collapsed="false">
      <c r="A92" s="106" t="s">
        <v>755</v>
      </c>
    </row>
    <row r="93" customFormat="false" ht="45.75" hidden="false" customHeight="true" outlineLevel="0" collapsed="false">
      <c r="A93" s="192" t="s">
        <v>756</v>
      </c>
    </row>
    <row r="94" customFormat="false" ht="24" hidden="false" customHeight="true" outlineLevel="0" collapsed="false">
      <c r="A94" s="6" t="s">
        <v>757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25.5" hidden="false" customHeight="true" outlineLevel="0" collapsed="false">
      <c r="A95" s="6"/>
      <c r="B95" s="6"/>
      <c r="C95" s="6"/>
      <c r="D95" s="87"/>
      <c r="E95" s="87"/>
      <c r="F95" s="87"/>
      <c r="G95" s="87"/>
      <c r="H95" s="87"/>
      <c r="I95" s="87"/>
      <c r="J95" s="87"/>
      <c r="K95" s="87"/>
      <c r="L95" s="87"/>
    </row>
    <row r="96" customFormat="false" ht="25.5" hidden="false" customHeight="true" outlineLevel="0" collapsed="false">
      <c r="A96" s="105" t="s">
        <v>758</v>
      </c>
      <c r="B96" s="105"/>
      <c r="C96" s="105"/>
      <c r="D96" s="87"/>
      <c r="E96" s="87"/>
      <c r="F96" s="87"/>
      <c r="G96" s="87"/>
      <c r="H96" s="87"/>
      <c r="I96" s="87"/>
      <c r="J96" s="87"/>
      <c r="K96" s="87"/>
      <c r="L96" s="87"/>
    </row>
    <row r="97" customFormat="false" ht="25.5" hidden="false" customHeight="true" outlineLevel="0" collapsed="false">
      <c r="A97" s="6" t="s">
        <v>759</v>
      </c>
      <c r="B97" s="6"/>
      <c r="C97" s="6"/>
      <c r="D97" s="87"/>
      <c r="E97" s="87"/>
      <c r="F97" s="87"/>
      <c r="G97" s="87"/>
      <c r="H97" s="87"/>
      <c r="I97" s="87"/>
      <c r="J97" s="87"/>
      <c r="K97" s="87"/>
      <c r="L97" s="87"/>
    </row>
    <row r="98" customFormat="false" ht="25.5" hidden="false" customHeight="true" outlineLevel="0" collapsed="false">
      <c r="A98" s="6" t="s">
        <v>760</v>
      </c>
      <c r="B98" s="6"/>
      <c r="C98" s="6"/>
      <c r="D98" s="87"/>
      <c r="E98" s="87"/>
      <c r="F98" s="87"/>
      <c r="G98" s="87"/>
      <c r="H98" s="87"/>
      <c r="I98" s="87"/>
      <c r="J98" s="87"/>
      <c r="K98" s="87"/>
      <c r="L98" s="87"/>
    </row>
    <row r="99" customFormat="false" ht="25.5" hidden="false" customHeight="true" outlineLevel="0" collapsed="false">
      <c r="A99" s="6" t="s">
        <v>761</v>
      </c>
      <c r="B99" s="6"/>
      <c r="C99" s="6"/>
      <c r="D99" s="87"/>
      <c r="E99" s="87"/>
      <c r="F99" s="87"/>
      <c r="G99" s="87"/>
      <c r="H99" s="87"/>
      <c r="I99" s="87"/>
      <c r="J99" s="87"/>
      <c r="K99" s="87"/>
      <c r="L99" s="87"/>
    </row>
    <row r="100" customFormat="false" ht="25.5" hidden="false" customHeight="true" outlineLevel="0" collapsed="false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customFormat="false" ht="25.5" hidden="false" customHeight="true" outlineLevel="0" collapsed="false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customFormat="false" ht="25.5" hidden="false" customHeight="true" outlineLevel="0" collapsed="false">
      <c r="A102" s="15" t="s">
        <v>762</v>
      </c>
      <c r="B102" s="15"/>
      <c r="C102" s="15"/>
      <c r="D102" s="87"/>
      <c r="E102" s="87"/>
      <c r="F102" s="87"/>
      <c r="G102" s="87"/>
      <c r="H102" s="87"/>
      <c r="I102" s="87"/>
      <c r="J102" s="87"/>
      <c r="K102" s="87"/>
      <c r="L102" s="87"/>
    </row>
    <row r="103" customFormat="false" ht="116.25" hidden="false" customHeight="true" outlineLevel="0" collapsed="false">
      <c r="A103" s="241" t="s">
        <v>763</v>
      </c>
      <c r="B103" s="92"/>
      <c r="C103" s="92"/>
      <c r="D103" s="242" t="s">
        <v>764</v>
      </c>
      <c r="E103" s="92"/>
      <c r="F103" s="92"/>
      <c r="G103" s="238" t="s">
        <v>765</v>
      </c>
      <c r="H103" s="92"/>
      <c r="I103" s="92"/>
      <c r="J103" s="92"/>
      <c r="K103" s="92"/>
      <c r="L103" s="92"/>
    </row>
    <row r="104" customFormat="false" ht="116.25" hidden="false" customHeight="true" outlineLevel="0" collapsed="false">
      <c r="A104" s="241" t="s">
        <v>766</v>
      </c>
      <c r="B104" s="92"/>
      <c r="C104" s="92"/>
      <c r="D104" s="242" t="s">
        <v>767</v>
      </c>
      <c r="E104" s="92"/>
      <c r="F104" s="92"/>
      <c r="G104" s="238" t="s">
        <v>768</v>
      </c>
      <c r="H104" s="92"/>
      <c r="I104" s="92"/>
      <c r="J104" s="92"/>
      <c r="K104" s="92"/>
      <c r="L104" s="92"/>
    </row>
    <row r="105" customFormat="false" ht="116.25" hidden="false" customHeight="true" outlineLevel="0" collapsed="false">
      <c r="A105" s="241" t="s">
        <v>769</v>
      </c>
      <c r="B105" s="92"/>
      <c r="C105" s="92"/>
      <c r="D105" s="242" t="s">
        <v>770</v>
      </c>
      <c r="E105" s="92"/>
      <c r="F105" s="92"/>
      <c r="G105" s="238" t="s">
        <v>771</v>
      </c>
      <c r="H105" s="92"/>
      <c r="I105" s="92"/>
      <c r="J105" s="92"/>
      <c r="K105" s="92"/>
      <c r="L105" s="92"/>
    </row>
    <row r="106" customFormat="false" ht="116.25" hidden="false" customHeight="true" outlineLevel="0" collapsed="false">
      <c r="A106" s="241" t="s">
        <v>772</v>
      </c>
      <c r="B106" s="92"/>
      <c r="C106" s="92"/>
      <c r="D106" s="242" t="s">
        <v>773</v>
      </c>
      <c r="E106" s="92"/>
      <c r="F106" s="92"/>
      <c r="G106" s="238" t="s">
        <v>774</v>
      </c>
      <c r="H106" s="92"/>
      <c r="I106" s="92"/>
      <c r="J106" s="92"/>
      <c r="K106" s="92"/>
      <c r="L106" s="92"/>
    </row>
    <row r="107" customFormat="false" ht="116.25" hidden="false" customHeight="true" outlineLevel="0" collapsed="false">
      <c r="A107" s="241" t="s">
        <v>775</v>
      </c>
      <c r="B107" s="92"/>
      <c r="C107" s="92"/>
      <c r="D107" s="242" t="s">
        <v>776</v>
      </c>
      <c r="E107" s="92"/>
      <c r="F107" s="92"/>
      <c r="G107" s="238" t="s">
        <v>777</v>
      </c>
      <c r="H107" s="92"/>
      <c r="I107" s="92"/>
      <c r="J107" s="92"/>
      <c r="K107" s="92"/>
      <c r="L107" s="92"/>
    </row>
    <row r="108" customFormat="false" ht="116.25" hidden="false" customHeight="true" outlineLevel="0" collapsed="false">
      <c r="A108" s="241" t="s">
        <v>778</v>
      </c>
      <c r="B108" s="92"/>
      <c r="C108" s="92"/>
      <c r="D108" s="242" t="s">
        <v>779</v>
      </c>
      <c r="E108" s="92"/>
      <c r="F108" s="92"/>
      <c r="G108" s="238" t="s">
        <v>780</v>
      </c>
      <c r="H108" s="92"/>
      <c r="I108" s="92"/>
      <c r="J108" s="92"/>
      <c r="K108" s="92"/>
      <c r="L108" s="92"/>
    </row>
    <row r="109" customFormat="false" ht="116.25" hidden="false" customHeight="true" outlineLevel="0" collapsed="false">
      <c r="A109" s="241" t="s">
        <v>781</v>
      </c>
      <c r="B109" s="92"/>
      <c r="C109" s="92"/>
      <c r="D109" s="242" t="s">
        <v>782</v>
      </c>
      <c r="E109" s="92"/>
      <c r="F109" s="92"/>
      <c r="G109" s="238" t="s">
        <v>783</v>
      </c>
      <c r="H109" s="92"/>
      <c r="I109" s="92"/>
      <c r="J109" s="92"/>
      <c r="K109" s="92"/>
      <c r="L109" s="92"/>
    </row>
    <row r="110" customFormat="false" ht="116.25" hidden="false" customHeight="true" outlineLevel="0" collapsed="false">
      <c r="A110" s="241" t="s">
        <v>784</v>
      </c>
      <c r="B110" s="92"/>
      <c r="C110" s="92"/>
      <c r="D110" s="242" t="s">
        <v>785</v>
      </c>
      <c r="E110" s="92"/>
      <c r="F110" s="92"/>
      <c r="G110" s="238" t="s">
        <v>786</v>
      </c>
      <c r="H110" s="92"/>
      <c r="I110" s="92"/>
      <c r="J110" s="92"/>
      <c r="K110" s="92"/>
      <c r="L110" s="92"/>
    </row>
  </sheetData>
  <mergeCells count="109">
    <mergeCell ref="A1:L1"/>
    <mergeCell ref="A2:L2"/>
    <mergeCell ref="C3:E3"/>
    <mergeCell ref="F3:G3"/>
    <mergeCell ref="H3:I3"/>
    <mergeCell ref="J3:K3"/>
    <mergeCell ref="B15:L15"/>
    <mergeCell ref="A23:D23"/>
    <mergeCell ref="E23:F23"/>
    <mergeCell ref="G23:L23"/>
    <mergeCell ref="A24:D24"/>
    <mergeCell ref="E24:F24"/>
    <mergeCell ref="G24:L24"/>
    <mergeCell ref="A27:L27"/>
    <mergeCell ref="A28:L28"/>
    <mergeCell ref="A29:L29"/>
    <mergeCell ref="A30:L30"/>
    <mergeCell ref="A31:L31"/>
    <mergeCell ref="A32:L32"/>
    <mergeCell ref="A33:L33"/>
    <mergeCell ref="A34:L34"/>
    <mergeCell ref="A37:L37"/>
    <mergeCell ref="A38:L38"/>
    <mergeCell ref="C40:D40"/>
    <mergeCell ref="E40:H40"/>
    <mergeCell ref="I40:K40"/>
    <mergeCell ref="C41:D41"/>
    <mergeCell ref="E41:H41"/>
    <mergeCell ref="I41:K41"/>
    <mergeCell ref="C42:D42"/>
    <mergeCell ref="E42:H42"/>
    <mergeCell ref="I42:K42"/>
    <mergeCell ref="C43:D43"/>
    <mergeCell ref="E43:H43"/>
    <mergeCell ref="I43:K43"/>
    <mergeCell ref="C44:D44"/>
    <mergeCell ref="E44:H44"/>
    <mergeCell ref="I44:K44"/>
    <mergeCell ref="A47:L47"/>
    <mergeCell ref="A49:B49"/>
    <mergeCell ref="C49:E49"/>
    <mergeCell ref="F49:H49"/>
    <mergeCell ref="I49:L49"/>
    <mergeCell ref="A52:B52"/>
    <mergeCell ref="C52:E52"/>
    <mergeCell ref="F52:H52"/>
    <mergeCell ref="I52:L52"/>
    <mergeCell ref="A55:B55"/>
    <mergeCell ref="C55:E55"/>
    <mergeCell ref="F55:H55"/>
    <mergeCell ref="I55:L55"/>
    <mergeCell ref="A58:B58"/>
    <mergeCell ref="C58:E58"/>
    <mergeCell ref="F58:H58"/>
    <mergeCell ref="I58:L58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4:L94"/>
    <mergeCell ref="A95:C95"/>
    <mergeCell ref="D95:F95"/>
    <mergeCell ref="G95:L95"/>
    <mergeCell ref="A96:C96"/>
    <mergeCell ref="D96:F96"/>
    <mergeCell ref="G96:L96"/>
    <mergeCell ref="A97:C97"/>
    <mergeCell ref="D97:F97"/>
    <mergeCell ref="G97:L97"/>
    <mergeCell ref="A98:C98"/>
    <mergeCell ref="D98:F98"/>
    <mergeCell ref="G98:L98"/>
    <mergeCell ref="A99:C99"/>
    <mergeCell ref="D99:F99"/>
    <mergeCell ref="G99:L99"/>
    <mergeCell ref="A100:C100"/>
    <mergeCell ref="D100:F100"/>
    <mergeCell ref="G100:L100"/>
    <mergeCell ref="A101:C101"/>
    <mergeCell ref="D101:F101"/>
    <mergeCell ref="G101:L101"/>
    <mergeCell ref="A102:C102"/>
    <mergeCell ref="D102:F102"/>
    <mergeCell ref="G102:L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8"/>
    <col collapsed="false" customWidth="true" hidden="false" outlineLevel="0" max="10" min="10" style="1" width="9"/>
    <col collapsed="false" customWidth="true" hidden="false" outlineLevel="0" max="11" min="11" style="1" width="28"/>
  </cols>
  <sheetData>
    <row r="1" customFormat="false" ht="27.75" hidden="false" customHeight="true" outlineLevel="0" collapsed="false">
      <c r="A1" s="121" t="s">
        <v>787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customFormat="false" ht="15" hidden="false" customHeight="true" outlineLevel="0" collapsed="false">
      <c r="A2" s="97" t="s">
        <v>788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customFormat="false" ht="15" hidden="false" customHeight="true" outlineLevel="0" collapsed="false">
      <c r="M3" s="243" t="s">
        <v>789</v>
      </c>
    </row>
    <row r="4" customFormat="false" ht="21.75" hidden="false" customHeight="true" outlineLevel="0" collapsed="false">
      <c r="A4" s="234" t="s">
        <v>790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</row>
    <row r="5" customFormat="false" ht="24" hidden="false" customHeight="true" outlineLevel="0" collapsed="false">
      <c r="A5" s="123" t="s">
        <v>791</v>
      </c>
      <c r="B5" s="123" t="s">
        <v>792</v>
      </c>
      <c r="C5" s="123" t="s">
        <v>793</v>
      </c>
      <c r="D5" s="123" t="s">
        <v>794</v>
      </c>
      <c r="E5" s="123" t="s">
        <v>795</v>
      </c>
      <c r="F5" s="123" t="s">
        <v>796</v>
      </c>
      <c r="G5" s="123" t="s">
        <v>797</v>
      </c>
      <c r="H5" s="123" t="s">
        <v>798</v>
      </c>
      <c r="I5" s="123" t="s">
        <v>799</v>
      </c>
      <c r="J5" s="123" t="s">
        <v>335</v>
      </c>
      <c r="K5" s="123" t="s">
        <v>27</v>
      </c>
    </row>
    <row r="6" customFormat="false" ht="19.5" hidden="false" customHeight="true" outlineLevel="0" collapsed="false">
      <c r="A6" s="108" t="s">
        <v>800</v>
      </c>
      <c r="B6" s="126" t="n">
        <v>1976</v>
      </c>
      <c r="C6" s="126" t="n">
        <v>651</v>
      </c>
      <c r="D6" s="126" t="n">
        <v>343</v>
      </c>
      <c r="E6" s="126" t="n">
        <v>808</v>
      </c>
      <c r="F6" s="126" t="n">
        <v>923</v>
      </c>
      <c r="G6" s="126" t="n">
        <v>1276</v>
      </c>
      <c r="H6" s="127" t="n">
        <v>1445</v>
      </c>
      <c r="I6" s="127" t="n">
        <v>1576</v>
      </c>
      <c r="J6" s="125" t="s">
        <v>325</v>
      </c>
      <c r="K6" s="113" t="s">
        <v>801</v>
      </c>
    </row>
    <row r="7" customFormat="false" ht="19.5" hidden="false" customHeight="true" outlineLevel="0" collapsed="false">
      <c r="A7" s="108" t="s">
        <v>802</v>
      </c>
      <c r="B7" s="126" t="n">
        <v>609</v>
      </c>
      <c r="C7" s="126" t="n">
        <v>315</v>
      </c>
      <c r="D7" s="126" t="n">
        <v>287</v>
      </c>
      <c r="E7" s="126" t="n">
        <v>658</v>
      </c>
      <c r="F7" s="126" t="n">
        <v>757</v>
      </c>
      <c r="G7" s="126" t="n">
        <v>1124</v>
      </c>
      <c r="H7" s="127" t="n">
        <v>1384</v>
      </c>
      <c r="I7" s="127" t="n">
        <v>1567</v>
      </c>
      <c r="J7" s="125" t="s">
        <v>419</v>
      </c>
      <c r="K7" s="113" t="s">
        <v>803</v>
      </c>
    </row>
    <row r="8" customFormat="false" ht="19.5" hidden="false" customHeight="true" outlineLevel="0" collapsed="false">
      <c r="A8" s="108" t="s">
        <v>804</v>
      </c>
      <c r="B8" s="126" t="n">
        <v>1367</v>
      </c>
      <c r="C8" s="126" t="n">
        <v>337</v>
      </c>
      <c r="D8" s="126" t="n">
        <v>56</v>
      </c>
      <c r="E8" s="126" t="n">
        <v>151</v>
      </c>
      <c r="F8" s="126" t="n">
        <v>166</v>
      </c>
      <c r="G8" s="126" t="n">
        <v>151</v>
      </c>
      <c r="H8" s="127" t="n">
        <v>60</v>
      </c>
      <c r="I8" s="127" t="n">
        <v>9</v>
      </c>
      <c r="J8" s="125" t="s">
        <v>422</v>
      </c>
      <c r="K8" s="113" t="s">
        <v>805</v>
      </c>
    </row>
    <row r="9" customFormat="false" ht="19.5" hidden="false" customHeight="true" outlineLevel="0" collapsed="false">
      <c r="A9" s="108" t="s">
        <v>806</v>
      </c>
      <c r="B9" s="126" t="n">
        <v>51</v>
      </c>
      <c r="C9" s="126" t="n">
        <v>11</v>
      </c>
      <c r="D9" s="126" t="n">
        <v>5</v>
      </c>
      <c r="E9" s="126" t="n">
        <v>19</v>
      </c>
      <c r="F9" s="126" t="n">
        <v>38</v>
      </c>
      <c r="G9" s="126" t="n">
        <v>43</v>
      </c>
      <c r="H9" s="127" t="n">
        <v>49</v>
      </c>
      <c r="I9" s="127" t="n">
        <v>48</v>
      </c>
      <c r="J9" s="125" t="s">
        <v>807</v>
      </c>
      <c r="K9" s="113" t="s">
        <v>808</v>
      </c>
    </row>
    <row r="10" customFormat="false" ht="21.75" hidden="false" customHeight="true" outlineLevel="0" collapsed="false">
      <c r="A10" s="244" t="s">
        <v>809</v>
      </c>
      <c r="B10" s="245" t="n">
        <v>0.32</v>
      </c>
      <c r="C10" s="245" t="n">
        <v>0.48</v>
      </c>
      <c r="D10" s="245" t="n">
        <v>0.84</v>
      </c>
      <c r="E10" s="245" t="n">
        <v>0.81</v>
      </c>
      <c r="F10" s="245" t="n">
        <v>0.82</v>
      </c>
      <c r="G10" s="245" t="n">
        <v>0.88</v>
      </c>
      <c r="H10" s="246" t="n">
        <v>0.96</v>
      </c>
      <c r="I10" s="246" t="n">
        <v>0.99</v>
      </c>
      <c r="J10" s="125" t="s">
        <v>419</v>
      </c>
      <c r="K10" s="247" t="s">
        <v>810</v>
      </c>
    </row>
    <row r="12" customFormat="false" ht="21.75" hidden="false" customHeight="true" outlineLevel="0" collapsed="false">
      <c r="A12" s="138" t="s">
        <v>811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</row>
    <row r="13" customFormat="false" ht="15" hidden="false" customHeight="true" outlineLevel="0" collapsed="false">
      <c r="A13" s="139" t="s">
        <v>812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customFormat="false" ht="15" hidden="false" customHeight="true" outlineLevel="0" collapsed="false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customFormat="false" ht="15" hidden="false" customHeight="true" outlineLevel="0" collapsed="false">
      <c r="A15" s="139" t="s">
        <v>813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customFormat="false" ht="15" hidden="false" customHeight="true" outlineLevel="0" collapsed="false">
      <c r="A16" s="139" t="s">
        <v>814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customFormat="false" ht="15" hidden="false" customHeight="true" outlineLevel="0" collapsed="false">
      <c r="A17" s="139" t="s">
        <v>815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customFormat="false" ht="15" hidden="false" customHeight="true" outlineLevel="0" collapsed="false">
      <c r="A18" s="139"/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customFormat="false" ht="15" hidden="false" customHeight="true" outlineLevel="0" collapsed="false">
      <c r="A19" s="32" t="s">
        <v>816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customFormat="false" ht="15" hidden="false" customHeight="true" outlineLevel="0" collapsed="false">
      <c r="A20" s="139" t="s">
        <v>817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customFormat="false" ht="15" hidden="false" customHeight="true" outlineLevel="0" collapsed="false">
      <c r="A21" s="139" t="s">
        <v>818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2" customFormat="false" ht="15" hidden="false" customHeight="true" outlineLevel="0" collapsed="false">
      <c r="A22" s="139" t="s">
        <v>819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39"/>
    </row>
    <row r="23" customFormat="false" ht="15" hidden="false" customHeight="true" outlineLevel="0" collapsed="false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</row>
    <row r="24" customFormat="false" ht="15" hidden="false" customHeight="true" outlineLevel="0" collapsed="false">
      <c r="A24" s="139" t="s">
        <v>820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</row>
    <row r="25" customFormat="false" ht="15" hidden="false" customHeight="true" outlineLevel="0" collapsed="false">
      <c r="A25" s="139" t="s">
        <v>821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</row>
    <row r="27" customFormat="false" ht="15" hidden="false" customHeight="true" outlineLevel="0" collapsed="false">
      <c r="M27" s="243" t="s">
        <v>822</v>
      </c>
    </row>
    <row r="28" customFormat="false" ht="21.75" hidden="false" customHeight="true" outlineLevel="0" collapsed="false">
      <c r="A28" s="129" t="s">
        <v>823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</row>
    <row r="29" customFormat="false" ht="24" hidden="false" customHeight="true" outlineLevel="0" collapsed="false">
      <c r="A29" s="123" t="s">
        <v>824</v>
      </c>
      <c r="B29" s="123" t="s">
        <v>797</v>
      </c>
      <c r="C29" s="123" t="s">
        <v>798</v>
      </c>
      <c r="D29" s="123" t="s">
        <v>799</v>
      </c>
      <c r="E29" s="123" t="s">
        <v>825</v>
      </c>
      <c r="F29" s="123" t="s">
        <v>826</v>
      </c>
      <c r="G29" s="123" t="s">
        <v>827</v>
      </c>
      <c r="H29" s="123" t="s">
        <v>828</v>
      </c>
      <c r="I29" s="123" t="s">
        <v>237</v>
      </c>
      <c r="J29" s="123"/>
      <c r="K29" s="123" t="s">
        <v>27</v>
      </c>
    </row>
    <row r="30" customFormat="false" ht="19.5" hidden="false" customHeight="true" outlineLevel="0" collapsed="false">
      <c r="A30" s="108" t="s">
        <v>829</v>
      </c>
      <c r="B30" s="126" t="n">
        <v>2780.3</v>
      </c>
      <c r="C30" s="126" t="n">
        <v>2755.8</v>
      </c>
      <c r="D30" s="126" t="n">
        <v>2826.6</v>
      </c>
      <c r="E30" s="126" t="n">
        <v>2868.7</v>
      </c>
      <c r="F30" s="126" t="n">
        <v>2826.6</v>
      </c>
      <c r="G30" s="127" t="n">
        <v>2796</v>
      </c>
      <c r="H30" s="248" t="n">
        <f aca="false">G30-F30</f>
        <v>-30.5999999999999</v>
      </c>
      <c r="I30" s="249" t="s">
        <v>830</v>
      </c>
      <c r="J30" s="250"/>
      <c r="K30" s="250"/>
    </row>
    <row r="31" customFormat="false" ht="19.5" hidden="false" customHeight="true" outlineLevel="0" collapsed="false">
      <c r="A31" s="108" t="s">
        <v>831</v>
      </c>
      <c r="B31" s="126" t="n">
        <v>1206.7</v>
      </c>
      <c r="C31" s="126" t="n">
        <v>1245.3</v>
      </c>
      <c r="D31" s="126" t="n">
        <v>1248.7</v>
      </c>
      <c r="E31" s="126" t="n">
        <v>1237.7</v>
      </c>
      <c r="F31" s="126" t="n">
        <v>1248.7</v>
      </c>
      <c r="G31" s="127" t="n">
        <v>1239.6</v>
      </c>
      <c r="H31" s="248" t="n">
        <f aca="false">G31-F31</f>
        <v>-9.10000000000014</v>
      </c>
      <c r="I31" s="249" t="s">
        <v>832</v>
      </c>
      <c r="J31" s="250"/>
      <c r="K31" s="250"/>
    </row>
    <row r="32" customFormat="false" ht="19.5" hidden="false" customHeight="true" outlineLevel="0" collapsed="false">
      <c r="A32" s="108" t="s">
        <v>833</v>
      </c>
      <c r="B32" s="126" t="n">
        <v>3987</v>
      </c>
      <c r="C32" s="126" t="n">
        <v>4001.1</v>
      </c>
      <c r="D32" s="126" t="n">
        <v>4075.3</v>
      </c>
      <c r="E32" s="126" t="n">
        <v>4106.3</v>
      </c>
      <c r="F32" s="126" t="n">
        <v>4075.3</v>
      </c>
      <c r="G32" s="127" t="n">
        <v>4035.6</v>
      </c>
      <c r="H32" s="248" t="n">
        <f aca="false">G32-F32</f>
        <v>-39.7000000000003</v>
      </c>
      <c r="I32" s="249" t="s">
        <v>830</v>
      </c>
      <c r="J32" s="250"/>
      <c r="K32" s="250"/>
    </row>
    <row r="33" customFormat="false" ht="19.5" hidden="false" customHeight="true" outlineLevel="0" collapsed="false">
      <c r="A33" s="108" t="s">
        <v>834</v>
      </c>
      <c r="B33" s="126" t="n">
        <v>1390.5</v>
      </c>
      <c r="C33" s="126" t="n">
        <v>1309.9</v>
      </c>
      <c r="D33" s="126" t="n">
        <v>1545.7</v>
      </c>
      <c r="E33" s="126" t="n">
        <v>1460.7</v>
      </c>
      <c r="F33" s="126" t="n">
        <v>1545.7</v>
      </c>
      <c r="G33" s="127" t="n">
        <v>1297.5</v>
      </c>
      <c r="H33" s="251" t="n">
        <f aca="false">G33-F33</f>
        <v>-248.2</v>
      </c>
      <c r="I33" s="249" t="s">
        <v>835</v>
      </c>
      <c r="J33" s="250"/>
      <c r="K33" s="250"/>
    </row>
    <row r="35" customFormat="false" ht="21.75" hidden="false" customHeight="true" outlineLevel="0" collapsed="false">
      <c r="A35" s="252" t="s">
        <v>836</v>
      </c>
      <c r="B35" s="252"/>
      <c r="C35" s="252"/>
      <c r="D35" s="252"/>
      <c r="E35" s="252"/>
      <c r="F35" s="252"/>
      <c r="G35" s="252"/>
      <c r="H35" s="252"/>
      <c r="I35" s="252"/>
      <c r="J35" s="252"/>
      <c r="K35" s="252"/>
    </row>
    <row r="36" customFormat="false" ht="15" hidden="false" customHeight="true" outlineLevel="0" collapsed="false">
      <c r="A36" s="139" t="s">
        <v>837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</row>
    <row r="37" customFormat="false" ht="15" hidden="false" customHeight="true" outlineLevel="0" collapsed="false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</row>
    <row r="38" customFormat="false" ht="15" hidden="false" customHeight="true" outlineLevel="0" collapsed="false">
      <c r="A38" s="139" t="s">
        <v>838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</row>
    <row r="39" customFormat="false" ht="15" hidden="false" customHeight="true" outlineLevel="0" collapsed="false">
      <c r="A39" s="139" t="s">
        <v>839</v>
      </c>
      <c r="B39" s="139"/>
      <c r="C39" s="139"/>
      <c r="D39" s="139"/>
      <c r="E39" s="139"/>
      <c r="F39" s="139"/>
      <c r="G39" s="139"/>
      <c r="H39" s="139"/>
      <c r="I39" s="139"/>
      <c r="J39" s="139"/>
      <c r="K39" s="139"/>
    </row>
    <row r="40" customFormat="false" ht="15" hidden="false" customHeight="true" outlineLevel="0" collapsed="false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</row>
    <row r="41" customFormat="false" ht="15" hidden="false" customHeight="true" outlineLevel="0" collapsed="false">
      <c r="A41" s="32" t="s">
        <v>840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customFormat="false" ht="15" hidden="false" customHeight="true" outlineLevel="0" collapsed="false">
      <c r="A42" s="139" t="s">
        <v>841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</row>
    <row r="43" customFormat="false" ht="15" hidden="false" customHeight="true" outlineLevel="0" collapsed="false">
      <c r="A43" s="139" t="s">
        <v>842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</row>
    <row r="44" customFormat="false" ht="15" hidden="false" customHeight="true" outlineLevel="0" collapsed="false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</row>
    <row r="45" customFormat="false" ht="15" hidden="false" customHeight="true" outlineLevel="0" collapsed="false">
      <c r="A45" s="139" t="s">
        <v>843</v>
      </c>
      <c r="B45" s="139"/>
      <c r="C45" s="139"/>
      <c r="D45" s="139"/>
      <c r="E45" s="139"/>
      <c r="F45" s="139"/>
      <c r="G45" s="139"/>
      <c r="H45" s="139"/>
      <c r="I45" s="139"/>
      <c r="J45" s="139"/>
      <c r="K45" s="139"/>
    </row>
    <row r="46" customFormat="false" ht="15" hidden="false" customHeight="true" outlineLevel="0" collapsed="false">
      <c r="A46" s="139" t="s">
        <v>844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</row>
    <row r="47" customFormat="false" ht="15" hidden="false" customHeight="true" outlineLevel="0" collapsed="false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</row>
    <row r="48" customFormat="false" ht="15" hidden="false" customHeight="true" outlineLevel="0" collapsed="false">
      <c r="A48" s="139" t="s">
        <v>845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</row>
    <row r="49" customFormat="false" ht="15" hidden="false" customHeight="true" outlineLevel="0" collapsed="false">
      <c r="A49" s="139" t="s">
        <v>846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</row>
    <row r="50" customFormat="false" ht="15" hidden="false" customHeight="true" outlineLevel="0" collapsed="false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</row>
    <row r="51" customFormat="false" ht="15" hidden="false" customHeight="true" outlineLevel="0" collapsed="false">
      <c r="A51" s="32" t="s">
        <v>847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customFormat="false" ht="15" hidden="false" customHeight="true" outlineLevel="0" collapsed="false">
      <c r="A52" s="139" t="s">
        <v>848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</row>
    <row r="53" customFormat="false" ht="15" hidden="false" customHeight="true" outlineLevel="0" collapsed="false">
      <c r="A53" s="139" t="s">
        <v>849</v>
      </c>
      <c r="B53" s="139"/>
      <c r="C53" s="139"/>
      <c r="D53" s="139"/>
      <c r="E53" s="139"/>
      <c r="F53" s="139"/>
      <c r="G53" s="139"/>
      <c r="H53" s="139"/>
      <c r="I53" s="139"/>
      <c r="J53" s="139"/>
      <c r="K53" s="139"/>
    </row>
    <row r="54" customFormat="false" ht="15" hidden="false" customHeight="true" outlineLevel="0" collapsed="false">
      <c r="A54" s="139" t="s">
        <v>850</v>
      </c>
      <c r="B54" s="139"/>
      <c r="C54" s="139"/>
      <c r="D54" s="139"/>
      <c r="E54" s="139"/>
      <c r="F54" s="139"/>
      <c r="G54" s="139"/>
      <c r="H54" s="139"/>
      <c r="I54" s="139"/>
      <c r="J54" s="139"/>
      <c r="K54" s="139"/>
    </row>
    <row r="56" customFormat="false" ht="15" hidden="false" customHeight="true" outlineLevel="0" collapsed="false">
      <c r="A56" s="38" t="s">
        <v>851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customFormat="false" ht="15" hidden="false" customHeight="true" outlineLevel="0" collapsed="false">
      <c r="A57" s="5" t="s">
        <v>852</v>
      </c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Format="false" ht="15" hidden="false" customHeight="true" outlineLevel="0" collapsed="false">
      <c r="A58" s="5" t="s">
        <v>853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5" hidden="false" customHeight="true" outlineLevel="0" collapsed="false">
      <c r="A59" s="5" t="s">
        <v>854</v>
      </c>
      <c r="B59" s="5"/>
      <c r="C59" s="5"/>
      <c r="D59" s="5"/>
      <c r="E59" s="5"/>
      <c r="F59" s="5"/>
      <c r="G59" s="5"/>
      <c r="H59" s="5"/>
      <c r="I59" s="5"/>
      <c r="J59" s="5"/>
      <c r="K59" s="5"/>
    </row>
  </sheetData>
  <mergeCells count="46">
    <mergeCell ref="A1:K1"/>
    <mergeCell ref="A2:K2"/>
    <mergeCell ref="A4:K4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8:K28"/>
    <mergeCell ref="J30:K30"/>
    <mergeCell ref="J31:K31"/>
    <mergeCell ref="J32:K32"/>
    <mergeCell ref="J33:K33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K51"/>
    <mergeCell ref="A52:K52"/>
    <mergeCell ref="A53:K53"/>
    <mergeCell ref="A54:K54"/>
    <mergeCell ref="A56:K56"/>
    <mergeCell ref="A57:K57"/>
    <mergeCell ref="A58:K58"/>
    <mergeCell ref="A59:K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30"/>
  </cols>
  <sheetData>
    <row r="1" customFormat="false" ht="27.75" hidden="false" customHeight="true" outlineLevel="0" collapsed="false">
      <c r="A1" s="121" t="s">
        <v>855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customFormat="false" ht="15" hidden="false" customHeight="true" outlineLevel="0" collapsed="false">
      <c r="A2" s="97" t="s">
        <v>856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4" customFormat="false" ht="33.75" hidden="false" customHeight="true" outlineLevel="0" collapsed="false">
      <c r="A4" s="123" t="s">
        <v>857</v>
      </c>
      <c r="B4" s="123" t="s">
        <v>858</v>
      </c>
      <c r="C4" s="123" t="s">
        <v>859</v>
      </c>
      <c r="D4" s="123" t="s">
        <v>860</v>
      </c>
      <c r="E4" s="123" t="s">
        <v>237</v>
      </c>
      <c r="F4" s="123" t="s">
        <v>861</v>
      </c>
      <c r="G4" s="123" t="s">
        <v>862</v>
      </c>
      <c r="H4" s="123" t="s">
        <v>863</v>
      </c>
      <c r="I4" s="123" t="s">
        <v>864</v>
      </c>
      <c r="J4" s="123" t="s">
        <v>865</v>
      </c>
      <c r="K4" s="123" t="s">
        <v>27</v>
      </c>
    </row>
    <row r="5" customFormat="false" ht="31.5" hidden="false" customHeight="true" outlineLevel="0" collapsed="false">
      <c r="A5" s="253" t="s">
        <v>866</v>
      </c>
      <c r="B5" s="254" t="n">
        <v>21.6</v>
      </c>
      <c r="C5" s="156" t="n">
        <v>2</v>
      </c>
      <c r="D5" s="210" t="n">
        <f aca="false">C5/B5</f>
        <v>0.0925925925925926</v>
      </c>
      <c r="E5" s="255" t="s">
        <v>867</v>
      </c>
      <c r="F5" s="40" t="s">
        <v>868</v>
      </c>
      <c r="G5" s="40" t="s">
        <v>869</v>
      </c>
      <c r="H5" s="40" t="s">
        <v>239</v>
      </c>
      <c r="I5" s="249" t="s">
        <v>870</v>
      </c>
      <c r="J5" s="115" t="s">
        <v>871</v>
      </c>
      <c r="K5" s="113" t="s">
        <v>872</v>
      </c>
    </row>
    <row r="6" customFormat="false" ht="31.5" hidden="false" customHeight="true" outlineLevel="0" collapsed="false">
      <c r="A6" s="253" t="s">
        <v>873</v>
      </c>
      <c r="B6" s="254" t="n">
        <v>5.4</v>
      </c>
      <c r="C6" s="110" t="n">
        <v>6.5</v>
      </c>
      <c r="D6" s="210" t="n">
        <f aca="false">C6/B6</f>
        <v>1.2037037037037</v>
      </c>
      <c r="E6" s="255" t="s">
        <v>874</v>
      </c>
      <c r="F6" s="40" t="s">
        <v>875</v>
      </c>
      <c r="G6" s="40" t="s">
        <v>876</v>
      </c>
      <c r="H6" s="40" t="s">
        <v>877</v>
      </c>
      <c r="I6" s="249" t="s">
        <v>878</v>
      </c>
      <c r="J6" s="115" t="s">
        <v>871</v>
      </c>
      <c r="K6" s="113" t="s">
        <v>879</v>
      </c>
    </row>
    <row r="7" customFormat="false" ht="31.5" hidden="false" customHeight="true" outlineLevel="0" collapsed="false">
      <c r="A7" s="253" t="s">
        <v>880</v>
      </c>
      <c r="B7" s="109" t="n">
        <v>4.9</v>
      </c>
      <c r="C7" s="110" t="n">
        <v>3.2</v>
      </c>
      <c r="D7" s="210" t="n">
        <f aca="false">C7/B7</f>
        <v>0.653061224489796</v>
      </c>
      <c r="E7" s="249" t="s">
        <v>881</v>
      </c>
      <c r="F7" s="40" t="s">
        <v>882</v>
      </c>
      <c r="G7" s="40" t="s">
        <v>876</v>
      </c>
      <c r="H7" s="40" t="s">
        <v>877</v>
      </c>
      <c r="I7" s="249" t="s">
        <v>883</v>
      </c>
      <c r="J7" s="114" t="s">
        <v>317</v>
      </c>
      <c r="K7" s="113" t="s">
        <v>884</v>
      </c>
    </row>
    <row r="8" customFormat="false" ht="31.5" hidden="false" customHeight="true" outlineLevel="0" collapsed="false">
      <c r="A8" s="253" t="s">
        <v>885</v>
      </c>
      <c r="B8" s="109" t="n">
        <v>16</v>
      </c>
      <c r="C8" s="110" t="n">
        <v>15</v>
      </c>
      <c r="D8" s="210" t="n">
        <f aca="false">C8/B8</f>
        <v>0.9375</v>
      </c>
      <c r="E8" s="249" t="s">
        <v>886</v>
      </c>
      <c r="F8" s="40" t="s">
        <v>239</v>
      </c>
      <c r="G8" s="40" t="s">
        <v>887</v>
      </c>
      <c r="H8" s="40" t="s">
        <v>888</v>
      </c>
      <c r="I8" s="249" t="s">
        <v>889</v>
      </c>
      <c r="J8" s="116" t="s">
        <v>890</v>
      </c>
      <c r="K8" s="113" t="s">
        <v>891</v>
      </c>
    </row>
    <row r="10" customFormat="false" ht="30" hidden="false" customHeight="true" outlineLevel="0" collapsed="false">
      <c r="A10" s="256" t="s">
        <v>892</v>
      </c>
      <c r="B10" s="256"/>
      <c r="C10" s="256"/>
      <c r="D10" s="257" t="n">
        <f aca="false">SUM(B5:B6)-SUM(C5:C6)</f>
        <v>18.5</v>
      </c>
      <c r="E10" s="132" t="s">
        <v>893</v>
      </c>
      <c r="F10" s="132"/>
      <c r="G10" s="132"/>
      <c r="H10" s="132"/>
      <c r="I10" s="132"/>
      <c r="J10" s="132"/>
      <c r="K10" s="132"/>
    </row>
    <row r="12" customFormat="false" ht="21.75" hidden="false" customHeight="true" outlineLevel="0" collapsed="false">
      <c r="A12" s="138" t="s">
        <v>894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</row>
    <row r="13" customFormat="false" ht="15" hidden="false" customHeight="true" outlineLevel="0" collapsed="false">
      <c r="A13" s="139" t="s">
        <v>895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customFormat="false" ht="15" hidden="false" customHeight="true" outlineLevel="0" collapsed="false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customFormat="false" ht="15" hidden="false" customHeight="true" outlineLevel="0" collapsed="false">
      <c r="A15" s="139" t="s">
        <v>896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customFormat="false" ht="15" hidden="false" customHeight="true" outlineLevel="0" collapsed="false">
      <c r="A16" s="139" t="s">
        <v>897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customFormat="false" ht="15" hidden="false" customHeight="true" outlineLevel="0" collapsed="false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customFormat="false" ht="15" hidden="false" customHeight="true" outlineLevel="0" collapsed="false">
      <c r="A18" s="139" t="s">
        <v>898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customFormat="false" ht="15" hidden="false" customHeight="true" outlineLevel="0" collapsed="false">
      <c r="A19" s="139" t="s">
        <v>899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 customFormat="false" ht="15" hidden="false" customHeight="true" outlineLevel="0" collapsed="false">
      <c r="A20" s="139" t="s">
        <v>900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customFormat="false" ht="15" hidden="false" customHeight="true" outlineLevel="0" collapsed="false">
      <c r="A21" s="139" t="s">
        <v>901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2" customFormat="false" ht="15" hidden="false" customHeight="true" outlineLevel="0" collapsed="false">
      <c r="A22" s="139"/>
      <c r="B22" s="139"/>
      <c r="C22" s="139"/>
      <c r="D22" s="139"/>
      <c r="E22" s="139"/>
      <c r="F22" s="139"/>
      <c r="G22" s="139"/>
      <c r="H22" s="139"/>
      <c r="I22" s="139"/>
      <c r="J22" s="139"/>
      <c r="K22" s="139"/>
    </row>
    <row r="23" customFormat="false" ht="15" hidden="false" customHeight="true" outlineLevel="0" collapsed="false">
      <c r="A23" s="139" t="s">
        <v>902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</row>
    <row r="24" customFormat="false" ht="15" hidden="false" customHeight="true" outlineLevel="0" collapsed="false">
      <c r="A24" s="139" t="s">
        <v>903</v>
      </c>
      <c r="B24" s="139"/>
      <c r="C24" s="139"/>
      <c r="D24" s="139"/>
      <c r="E24" s="139"/>
      <c r="F24" s="139"/>
      <c r="G24" s="139"/>
      <c r="H24" s="139"/>
      <c r="I24" s="139"/>
      <c r="J24" s="139"/>
      <c r="K24" s="139"/>
    </row>
    <row r="25" customFormat="false" ht="15" hidden="false" customHeight="true" outlineLevel="0" collapsed="false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</row>
    <row r="26" customFormat="false" ht="15" hidden="false" customHeight="true" outlineLevel="0" collapsed="false">
      <c r="A26" s="139" t="s">
        <v>904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</row>
    <row r="27" customFormat="false" ht="15" hidden="false" customHeight="true" outlineLevel="0" collapsed="false">
      <c r="A27" s="139" t="s">
        <v>905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</row>
    <row r="28" customFormat="false" ht="15" hidden="false" customHeight="true" outlineLevel="0" collapsed="false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</row>
    <row r="29" customFormat="false" ht="15" hidden="false" customHeight="true" outlineLevel="0" collapsed="false">
      <c r="A29" s="32" t="s">
        <v>906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customFormat="false" ht="15" hidden="false" customHeight="true" outlineLevel="0" collapsed="false">
      <c r="A30" s="139" t="s">
        <v>907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</row>
    <row r="31" customFormat="false" ht="15" hidden="false" customHeight="true" outlineLevel="0" collapsed="false">
      <c r="A31" s="139" t="s">
        <v>908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</row>
    <row r="32" customFormat="false" ht="15" hidden="false" customHeight="true" outlineLevel="0" collapsed="false">
      <c r="A32" s="139" t="s">
        <v>909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</row>
    <row r="34" customFormat="false" ht="15" hidden="false" customHeight="true" outlineLevel="0" collapsed="false">
      <c r="A34" s="5" t="s">
        <v>910</v>
      </c>
      <c r="B34" s="5"/>
      <c r="C34" s="5"/>
      <c r="D34" s="5"/>
      <c r="E34" s="5"/>
      <c r="F34" s="5"/>
      <c r="G34" s="5"/>
      <c r="H34" s="5"/>
      <c r="I34" s="5"/>
      <c r="J34" s="5"/>
      <c r="K34" s="5"/>
    </row>
  </sheetData>
  <mergeCells count="26">
    <mergeCell ref="A1:K1"/>
    <mergeCell ref="A2:K2"/>
    <mergeCell ref="A10:C10"/>
    <mergeCell ref="E10:K10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4"/>
  </cols>
  <sheetData>
    <row r="1" customFormat="false" ht="27.75" hidden="false" customHeight="true" outlineLevel="0" collapsed="false">
      <c r="A1" s="258" t="s">
        <v>911</v>
      </c>
      <c r="B1" s="258"/>
      <c r="C1" s="258"/>
      <c r="D1" s="258"/>
      <c r="E1" s="258"/>
      <c r="F1" s="258"/>
      <c r="G1" s="258"/>
      <c r="H1" s="258"/>
    </row>
    <row r="2" customFormat="false" ht="21.75" hidden="false" customHeight="true" outlineLevel="0" collapsed="false">
      <c r="A2" s="35" t="s">
        <v>912</v>
      </c>
      <c r="B2" s="35"/>
      <c r="C2" s="35"/>
      <c r="D2" s="35"/>
      <c r="E2" s="35"/>
      <c r="F2" s="35"/>
      <c r="G2" s="35"/>
      <c r="H2" s="35"/>
    </row>
    <row r="4" customFormat="false" ht="36" hidden="false" customHeight="true" outlineLevel="0" collapsed="false">
      <c r="A4" s="17" t="s">
        <v>227</v>
      </c>
      <c r="B4" s="17" t="s">
        <v>913</v>
      </c>
      <c r="C4" s="17" t="s">
        <v>914</v>
      </c>
      <c r="D4" s="17" t="s">
        <v>700</v>
      </c>
      <c r="E4" s="17" t="s">
        <v>915</v>
      </c>
      <c r="F4" s="17" t="s">
        <v>916</v>
      </c>
      <c r="G4" s="17" t="s">
        <v>917</v>
      </c>
      <c r="H4" s="17" t="s">
        <v>918</v>
      </c>
    </row>
    <row r="5" customFormat="false" ht="15" hidden="false" customHeight="true" outlineLevel="0" collapsed="false">
      <c r="A5" s="30" t="s">
        <v>238</v>
      </c>
      <c r="B5" s="259" t="n">
        <v>32</v>
      </c>
      <c r="C5" s="259" t="n">
        <v>65</v>
      </c>
      <c r="D5" s="211" t="n">
        <v>0.78</v>
      </c>
      <c r="E5" s="209" t="n">
        <v>8</v>
      </c>
      <c r="F5" s="260" t="n">
        <v>18</v>
      </c>
      <c r="G5" s="261" t="n">
        <f aca="false">B5*0.6+C5*0.4</f>
        <v>45.2</v>
      </c>
      <c r="H5" s="30" t="str">
        <f aca="false">IF(G5&lt;100,"✓ CALMO",IF(G5&lt;200,"⚠ Stress","⛔ Crisi"))</f>
        <v>✓ CALMO</v>
      </c>
    </row>
    <row r="6" customFormat="false" ht="15" hidden="false" customHeight="true" outlineLevel="0" collapsed="false">
      <c r="A6" s="30" t="s">
        <v>240</v>
      </c>
      <c r="B6" s="259" t="n">
        <v>28</v>
      </c>
      <c r="C6" s="259" t="n">
        <v>55</v>
      </c>
      <c r="D6" s="211" t="n">
        <v>0.72</v>
      </c>
      <c r="E6" s="209" t="n">
        <v>18</v>
      </c>
      <c r="F6" s="260" t="n">
        <v>20</v>
      </c>
      <c r="G6" s="261" t="n">
        <f aca="false">B6*0.6+C6*0.4</f>
        <v>38.8</v>
      </c>
      <c r="H6" s="30" t="str">
        <f aca="false">IF(G6&lt;100,"✓ CALMO",IF(G6&lt;200,"⚠ Stress","⛔ Crisi"))</f>
        <v>✓ CALMO</v>
      </c>
    </row>
    <row r="7" customFormat="false" ht="15" hidden="false" customHeight="true" outlineLevel="0" collapsed="false">
      <c r="A7" s="30" t="s">
        <v>241</v>
      </c>
      <c r="B7" s="259" t="n">
        <v>30</v>
      </c>
      <c r="C7" s="259" t="n">
        <v>70</v>
      </c>
      <c r="D7" s="211" t="n">
        <v>0.55</v>
      </c>
      <c r="E7" s="209" t="n">
        <v>30</v>
      </c>
      <c r="F7" s="260" t="n">
        <v>22</v>
      </c>
      <c r="G7" s="261" t="n">
        <f aca="false">B7*0.6+C7*0.4</f>
        <v>46</v>
      </c>
      <c r="H7" s="30" t="str">
        <f aca="false">IF(G7&lt;100,"✓ CALMO",IF(G7&lt;200,"⚠ Stress","⛔ Crisi"))</f>
        <v>✓ CALMO</v>
      </c>
    </row>
    <row r="8" customFormat="false" ht="15" hidden="false" customHeight="true" outlineLevel="0" collapsed="false">
      <c r="A8" s="30" t="s">
        <v>242</v>
      </c>
      <c r="B8" s="259" t="n">
        <v>35</v>
      </c>
      <c r="C8" s="259" t="n">
        <v>80</v>
      </c>
      <c r="D8" s="211" t="n">
        <v>0.85</v>
      </c>
      <c r="E8" s="209" t="n">
        <v>12</v>
      </c>
      <c r="F8" s="260" t="n">
        <v>23</v>
      </c>
      <c r="G8" s="261" t="n">
        <f aca="false">B8*0.6+C8*0.4</f>
        <v>53</v>
      </c>
      <c r="H8" s="30" t="str">
        <f aca="false">IF(G8&lt;100,"✓ CALMO",IF(G8&lt;200,"⚠ Stress","⛔ Crisi"))</f>
        <v>✓ CALMO</v>
      </c>
    </row>
    <row r="9" customFormat="false" ht="15" hidden="false" customHeight="true" outlineLevel="0" collapsed="false">
      <c r="A9" s="30" t="s">
        <v>243</v>
      </c>
      <c r="B9" s="259" t="n">
        <v>38</v>
      </c>
      <c r="C9" s="259" t="n">
        <v>95</v>
      </c>
      <c r="D9" s="211" t="n">
        <v>0.62</v>
      </c>
      <c r="E9" s="209" t="n">
        <v>9</v>
      </c>
      <c r="F9" s="260" t="n">
        <v>25</v>
      </c>
      <c r="G9" s="261" t="n">
        <f aca="false">B9*0.6+C9*0.4</f>
        <v>60.8</v>
      </c>
      <c r="H9" s="30" t="str">
        <f aca="false">IF(G9&lt;100,"✓ CALMO",IF(G9&lt;200,"⚠ Stress","⛔ Crisi"))</f>
        <v>✓ CALMO</v>
      </c>
    </row>
    <row r="10" customFormat="false" ht="15" hidden="false" customHeight="true" outlineLevel="0" collapsed="false">
      <c r="A10" s="30" t="s">
        <v>244</v>
      </c>
      <c r="B10" s="259" t="n">
        <v>40</v>
      </c>
      <c r="C10" s="259" t="n">
        <v>100</v>
      </c>
      <c r="D10" s="211" t="n">
        <v>0.55</v>
      </c>
      <c r="E10" s="209" t="n">
        <v>12</v>
      </c>
      <c r="F10" s="260" t="n">
        <v>26</v>
      </c>
      <c r="G10" s="261" t="n">
        <f aca="false">B10*0.6+C10*0.4</f>
        <v>64</v>
      </c>
      <c r="H10" s="30" t="str">
        <f aca="false">IF(G10&lt;100,"✓ CALMO",IF(G10&lt;200,"⚠ Stress","⛔ Crisi"))</f>
        <v>✓ CALMO</v>
      </c>
    </row>
    <row r="11" customFormat="false" ht="15" hidden="false" customHeight="true" outlineLevel="0" collapsed="false">
      <c r="A11" s="30" t="s">
        <v>245</v>
      </c>
      <c r="B11" s="259" t="n">
        <v>44</v>
      </c>
      <c r="C11" s="259" t="n">
        <v>105</v>
      </c>
      <c r="D11" s="211" t="n">
        <v>0.5</v>
      </c>
      <c r="E11" s="209" t="n">
        <v>22</v>
      </c>
      <c r="F11" s="260" t="n">
        <v>32</v>
      </c>
      <c r="G11" s="261" t="n">
        <f aca="false">B11*0.6+C11*0.4</f>
        <v>68.4</v>
      </c>
      <c r="H11" s="30" t="str">
        <f aca="false">IF(G11&lt;100,"✓ CALMO",IF(G11&lt;200,"⚠ Stress","⛔ Crisi"))</f>
        <v>✓ CALMO</v>
      </c>
    </row>
    <row r="12" customFormat="false" ht="15" hidden="false" customHeight="true" outlineLevel="0" collapsed="false">
      <c r="A12" s="30" t="s">
        <v>246</v>
      </c>
      <c r="B12" s="259" t="n">
        <v>48</v>
      </c>
      <c r="C12" s="259" t="n">
        <v>110</v>
      </c>
      <c r="D12" s="211" t="n">
        <v>0.55</v>
      </c>
      <c r="E12" s="209" t="n">
        <v>32</v>
      </c>
      <c r="F12" s="260" t="n">
        <v>38</v>
      </c>
      <c r="G12" s="261" t="n">
        <f aca="false">B12*0.6+C12*0.4</f>
        <v>72.8</v>
      </c>
      <c r="H12" s="30" t="str">
        <f aca="false">IF(G12&lt;100,"✓ CALMO",IF(G12&lt;200,"⚠ Stress","⛔ Crisi"))</f>
        <v>✓ CALMO</v>
      </c>
    </row>
    <row r="13" customFormat="false" ht="15" hidden="false" customHeight="true" outlineLevel="0" collapsed="false">
      <c r="A13" s="30" t="s">
        <v>247</v>
      </c>
      <c r="B13" s="262" t="n">
        <v>46</v>
      </c>
      <c r="C13" s="263" t="n">
        <v>70</v>
      </c>
      <c r="D13" s="222" t="n">
        <v>0.33</v>
      </c>
      <c r="E13" s="264" t="n">
        <v>38</v>
      </c>
      <c r="F13" s="265" t="n">
        <v>45</v>
      </c>
      <c r="G13" s="261" t="n">
        <f aca="false">B13*0.6+C13*0.4</f>
        <v>55.6</v>
      </c>
      <c r="H13" s="30" t="str">
        <f aca="false">IF(G13&lt;100,"✓ CALMO",IF(G13&lt;200,"⚠ Stress","⛔ Crisi"))</f>
        <v>✓ CALMO</v>
      </c>
    </row>
    <row r="14" customFormat="false" ht="15" hidden="false" customHeight="true" outlineLevel="0" collapsed="false">
      <c r="A14" s="266" t="s">
        <v>248</v>
      </c>
      <c r="B14" s="267" t="n">
        <v>50</v>
      </c>
      <c r="C14" s="267" t="n">
        <v>75</v>
      </c>
      <c r="D14" s="268" t="n">
        <v>0.36</v>
      </c>
      <c r="E14" s="269" t="n">
        <v>40</v>
      </c>
      <c r="F14" s="270" t="n">
        <v>50</v>
      </c>
      <c r="G14" s="271" t="n">
        <f aca="false">B14*0.6+C14*0.4</f>
        <v>60</v>
      </c>
      <c r="H14" s="272" t="str">
        <f aca="false">IF(G14&lt;100,"✓ CALMO",IF(G14&lt;200,"⚠ Stress","⛔ Crisi"))</f>
        <v>✓ CALMO</v>
      </c>
    </row>
    <row r="15" customFormat="false" ht="15" hidden="false" customHeight="true" outlineLevel="0" collapsed="false">
      <c r="A15" s="72" t="s">
        <v>249</v>
      </c>
      <c r="B15" s="273" t="n">
        <v>42</v>
      </c>
      <c r="C15" s="274" t="n">
        <v>68</v>
      </c>
      <c r="D15" s="275" t="n">
        <v>0.38</v>
      </c>
      <c r="E15" s="225" t="n">
        <v>42</v>
      </c>
      <c r="F15" s="276" t="n">
        <v>42</v>
      </c>
      <c r="G15" s="277" t="n">
        <f aca="false">B15*0.6+C15*0.4</f>
        <v>52.4</v>
      </c>
      <c r="H15" s="80" t="str">
        <f aca="false">IF(G15&lt;100,"✓ CALMO",IF(G15&lt;200,"⚠ Stress","⛔ Crisi"))</f>
        <v>✓ CALMO</v>
      </c>
    </row>
    <row r="16" customFormat="false" ht="15" hidden="false" customHeight="true" outlineLevel="0" collapsed="false">
      <c r="A16" s="72" t="s">
        <v>250</v>
      </c>
      <c r="B16" s="72"/>
      <c r="C16" s="72"/>
      <c r="D16" s="72"/>
      <c r="E16" s="72"/>
      <c r="F16" s="72"/>
      <c r="G16" s="72"/>
      <c r="H16" s="72"/>
    </row>
    <row r="17" customFormat="false" ht="15" hidden="false" customHeight="true" outlineLevel="0" collapsed="false">
      <c r="A17" s="72" t="s">
        <v>251</v>
      </c>
      <c r="B17" s="263" t="n">
        <v>33</v>
      </c>
      <c r="C17" s="274" t="n">
        <v>58</v>
      </c>
      <c r="D17" s="222" t="n">
        <v>0.55</v>
      </c>
      <c r="E17" s="225" t="n">
        <v>48</v>
      </c>
      <c r="F17" s="278" t="n">
        <v>28</v>
      </c>
      <c r="G17" s="277" t="n">
        <f aca="false">B17*0.6+C17*0.4</f>
        <v>43</v>
      </c>
      <c r="H17" s="80" t="str">
        <f aca="false">IF(G17&lt;100,"✓ CALMO",IF(G17&lt;200,"⚠ Stress","⛔ Crisi"))</f>
        <v>✓ CALMO</v>
      </c>
    </row>
    <row r="18" customFormat="false" ht="15" hidden="false" customHeight="true" outlineLevel="0" collapsed="false">
      <c r="A18" s="83" t="s">
        <v>252</v>
      </c>
      <c r="B18" s="263" t="n">
        <v>52</v>
      </c>
      <c r="C18" s="263" t="n">
        <v>110</v>
      </c>
      <c r="D18" s="222" t="n">
        <v>0.537</v>
      </c>
      <c r="E18" s="225" t="n">
        <v>46</v>
      </c>
      <c r="F18" s="278" t="n">
        <v>55</v>
      </c>
      <c r="G18" s="277" t="n">
        <f aca="false">B18*0.6+C18*0.4</f>
        <v>75.2</v>
      </c>
      <c r="H18" s="80" t="str">
        <f aca="false">IF(OR(G18&gt;=100,D18&lt;0.7),"⛔ CRISI",IF(OR(G18&gt;=80,D18&lt;0.8),"⚠ STRESS","✓ CALMO"))</f>
        <v>⛔ CRISI</v>
      </c>
    </row>
    <row r="19" customFormat="false" ht="15" hidden="false" customHeight="true" outlineLevel="0" collapsed="false">
      <c r="A19" s="72" t="s">
        <v>253</v>
      </c>
      <c r="B19" s="262" t="n">
        <v>62</v>
      </c>
      <c r="C19" s="263" t="n">
        <v>125</v>
      </c>
      <c r="D19" s="279" t="n">
        <v>0.59</v>
      </c>
      <c r="E19" s="225" t="n">
        <v>45</v>
      </c>
      <c r="F19" s="265" t="n">
        <v>78</v>
      </c>
      <c r="G19" s="277" t="n">
        <f aca="false">B19*0.6+C19*0.4</f>
        <v>87.2</v>
      </c>
      <c r="H19" s="80" t="str">
        <f aca="false">IF(OR(G19&gt;=100,D19&lt;0.7),"⛔ CRISI",IF(OR(G19&gt;=80,D19&lt;0.8),"⚠ STRESS","✓ CALMO"))</f>
        <v>⛔ CRISI</v>
      </c>
    </row>
    <row r="20" customFormat="false" ht="15" hidden="false" customHeight="true" outlineLevel="0" collapsed="false">
      <c r="A20" s="83" t="s">
        <v>254</v>
      </c>
      <c r="B20" s="262" t="n">
        <v>66</v>
      </c>
      <c r="C20" s="263" t="n">
        <v>130</v>
      </c>
      <c r="D20" s="279" t="n">
        <v>0.63</v>
      </c>
      <c r="E20" s="225" t="n">
        <v>40</v>
      </c>
      <c r="F20" s="265" t="n">
        <v>78</v>
      </c>
      <c r="G20" s="277" t="n">
        <f aca="false">B20*0.6+C20*0.4</f>
        <v>91.6</v>
      </c>
      <c r="H20" s="80" t="str">
        <f aca="false">IF(OR(G20&gt;=100,D20&lt;0.7),"⛔ CRISI",IF(OR(G20&gt;=80,D20&lt;0.8),"⚠ STRESS","✓ CALMO"))</f>
        <v>⛔ CRISI</v>
      </c>
    </row>
    <row r="21" customFormat="false" ht="15" hidden="false" customHeight="true" outlineLevel="0" collapsed="false">
      <c r="A21" s="83" t="s">
        <v>255</v>
      </c>
      <c r="B21" s="262" t="n">
        <v>72</v>
      </c>
      <c r="C21" s="263" t="n">
        <v>135</v>
      </c>
      <c r="D21" s="279" t="n">
        <v>0.654</v>
      </c>
      <c r="E21" s="225" t="n">
        <v>35</v>
      </c>
      <c r="F21" s="265" t="n">
        <v>74</v>
      </c>
      <c r="G21" s="277" t="n">
        <f aca="false">B21*0.6+C21*0.4</f>
        <v>97.2</v>
      </c>
      <c r="H21" s="80" t="str">
        <f aca="false">IF(OR(G21&gt;=100,D21&lt;0.7),"⛔ CRISI",IF(OR(G21&gt;=80,D21&lt;0.8),"⚠ STRESS","✓ CALMO"))</f>
        <v>⛔ CRISI</v>
      </c>
    </row>
    <row r="22" customFormat="false" ht="15" hidden="false" customHeight="true" outlineLevel="0" collapsed="false">
      <c r="A22" s="83" t="s">
        <v>256</v>
      </c>
      <c r="B22" s="280" t="n">
        <v>80</v>
      </c>
      <c r="C22" s="281" t="n">
        <v>150</v>
      </c>
      <c r="D22" s="279" t="n">
        <v>0.67</v>
      </c>
      <c r="E22" s="225" t="n">
        <v>30</v>
      </c>
      <c r="F22" s="282" t="n">
        <v>80</v>
      </c>
      <c r="G22" s="283" t="n">
        <f aca="false">B22*0.6+C22*0.4</f>
        <v>108</v>
      </c>
      <c r="H22" s="80" t="str">
        <f aca="false">IF(OR(G22&gt;=100,D22&lt;0.7),"⛔ CRISI",IF(OR(G22&gt;=80,D22&lt;0.8),"⚠ STRESS","✓ CALMO"))</f>
        <v>⛔ CRISI</v>
      </c>
    </row>
    <row r="23" customFormat="false" ht="21.75" hidden="false" customHeight="true" outlineLevel="0" collapsed="false">
      <c r="A23" s="284" t="s">
        <v>919</v>
      </c>
      <c r="B23" s="284"/>
      <c r="C23" s="284"/>
      <c r="D23" s="284"/>
      <c r="E23" s="284"/>
      <c r="F23" s="284"/>
      <c r="G23" s="284"/>
      <c r="H23" s="284"/>
    </row>
    <row r="24" customFormat="false" ht="15" hidden="false" customHeight="true" outlineLevel="0" collapsed="false">
      <c r="A24" s="15" t="s">
        <v>920</v>
      </c>
      <c r="B24" s="15"/>
      <c r="C24" s="15"/>
      <c r="D24" s="15"/>
      <c r="E24" s="15"/>
      <c r="F24" s="15"/>
      <c r="G24" s="15"/>
      <c r="H24" s="15"/>
    </row>
    <row r="25" customFormat="false" ht="74.25" hidden="false" customHeight="true" outlineLevel="0" collapsed="false"/>
    <row r="26" customFormat="false" ht="74.25" hidden="false" customHeight="true" outlineLevel="0" collapsed="false">
      <c r="A26" s="90" t="s">
        <v>921</v>
      </c>
    </row>
    <row r="27" customFormat="false" ht="74.25" hidden="false" customHeight="true" outlineLevel="0" collapsed="false">
      <c r="A27" s="90" t="s">
        <v>922</v>
      </c>
    </row>
    <row r="28" customFormat="false" ht="74.25" hidden="false" customHeight="true" outlineLevel="0" collapsed="false">
      <c r="A28" s="90" t="s">
        <v>923</v>
      </c>
    </row>
    <row r="29" customFormat="false" ht="74.25" hidden="false" customHeight="true" outlineLevel="0" collapsed="false">
      <c r="A29" s="90" t="s">
        <v>924</v>
      </c>
    </row>
    <row r="30" customFormat="false" ht="74.25" hidden="false" customHeight="true" outlineLevel="0" collapsed="false">
      <c r="A30" s="90" t="s">
        <v>925</v>
      </c>
    </row>
    <row r="31" customFormat="false" ht="74.25" hidden="false" customHeight="true" outlineLevel="0" collapsed="false">
      <c r="A31" s="90" t="s">
        <v>926</v>
      </c>
    </row>
    <row r="32" customFormat="false" ht="74.25" hidden="false" customHeight="true" outlineLevel="0" collapsed="false">
      <c r="A32" s="90" t="s">
        <v>927</v>
      </c>
    </row>
    <row r="33" customFormat="false" ht="25.5" hidden="false" customHeight="true" outlineLevel="0" collapsed="false">
      <c r="A33" s="87"/>
      <c r="B33" s="87"/>
      <c r="C33" s="87"/>
      <c r="D33" s="87"/>
      <c r="E33" s="87"/>
      <c r="F33" s="87"/>
      <c r="G33" s="87"/>
      <c r="H33" s="87"/>
    </row>
    <row r="34" customFormat="false" ht="25.5" hidden="false" customHeight="true" outlineLevel="0" collapsed="false">
      <c r="A34" s="285" t="s">
        <v>928</v>
      </c>
      <c r="B34" s="285"/>
      <c r="C34" s="285"/>
      <c r="D34" s="285"/>
      <c r="E34" s="285"/>
      <c r="F34" s="285"/>
      <c r="G34" s="285"/>
      <c r="H34" s="285"/>
    </row>
    <row r="35" customFormat="false" ht="25.5" hidden="false" customHeight="true" outlineLevel="0" collapsed="false">
      <c r="A35" s="285" t="s">
        <v>929</v>
      </c>
      <c r="B35" s="285"/>
      <c r="C35" s="285"/>
      <c r="D35" s="285"/>
      <c r="E35" s="285"/>
      <c r="F35" s="285"/>
      <c r="G35" s="285"/>
      <c r="H35" s="285"/>
    </row>
    <row r="36" customFormat="false" ht="25.5" hidden="false" customHeight="true" outlineLevel="0" collapsed="false">
      <c r="A36" s="5" t="s">
        <v>930</v>
      </c>
      <c r="B36" s="5"/>
      <c r="C36" s="5"/>
      <c r="D36" s="5"/>
      <c r="E36" s="5"/>
      <c r="F36" s="5"/>
      <c r="G36" s="5"/>
      <c r="H36" s="5"/>
    </row>
    <row r="37" customFormat="false" ht="25.5" hidden="false" customHeight="true" outlineLevel="0" collapsed="false">
      <c r="A37" s="5" t="s">
        <v>931</v>
      </c>
      <c r="B37" s="5"/>
      <c r="C37" s="5"/>
      <c r="D37" s="5"/>
      <c r="E37" s="5"/>
      <c r="F37" s="5"/>
      <c r="G37" s="5"/>
      <c r="H37" s="5"/>
    </row>
    <row r="38" customFormat="false" ht="137.25" hidden="false" customHeight="true" outlineLevel="0" collapsed="false">
      <c r="A38" s="90" t="s">
        <v>932</v>
      </c>
    </row>
  </sheetData>
  <mergeCells count="10">
    <mergeCell ref="A1:H1"/>
    <mergeCell ref="A2:H2"/>
    <mergeCell ref="A16:H16"/>
    <mergeCell ref="A23:H23"/>
    <mergeCell ref="A24:H24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52"/>
  </cols>
  <sheetData>
    <row r="1" customFormat="false" ht="27.75" hidden="false" customHeight="true" outlineLevel="0" collapsed="false">
      <c r="A1" s="121" t="s">
        <v>933</v>
      </c>
      <c r="B1" s="121"/>
      <c r="C1" s="121"/>
      <c r="D1" s="121"/>
      <c r="E1" s="121"/>
      <c r="F1" s="121"/>
      <c r="G1" s="121"/>
      <c r="H1" s="121"/>
      <c r="I1" s="121"/>
      <c r="J1" s="121"/>
    </row>
    <row r="2" customFormat="false" ht="15" hidden="false" customHeight="true" outlineLevel="0" collapsed="false">
      <c r="A2" s="97" t="s">
        <v>934</v>
      </c>
      <c r="B2" s="97"/>
      <c r="C2" s="97"/>
      <c r="D2" s="97"/>
      <c r="E2" s="97"/>
      <c r="F2" s="97"/>
      <c r="G2" s="97"/>
      <c r="H2" s="97"/>
      <c r="I2" s="97"/>
      <c r="J2" s="97"/>
    </row>
    <row r="4" customFormat="false" ht="21.75" hidden="false" customHeight="true" outlineLevel="0" collapsed="false">
      <c r="A4" s="252" t="s">
        <v>935</v>
      </c>
      <c r="B4" s="252"/>
      <c r="C4" s="252"/>
      <c r="D4" s="252"/>
      <c r="E4" s="252"/>
      <c r="F4" s="252"/>
      <c r="G4" s="252"/>
      <c r="H4" s="252"/>
      <c r="I4" s="252"/>
      <c r="J4" s="252"/>
    </row>
    <row r="5" customFormat="false" ht="25.5" hidden="false" customHeight="true" outlineLevel="0" collapsed="false">
      <c r="A5" s="123" t="s">
        <v>936</v>
      </c>
      <c r="B5" s="123" t="s">
        <v>937</v>
      </c>
      <c r="C5" s="123" t="s">
        <v>938</v>
      </c>
      <c r="D5" s="123" t="s">
        <v>939</v>
      </c>
      <c r="E5" s="123" t="s">
        <v>940</v>
      </c>
      <c r="F5" s="123" t="s">
        <v>27</v>
      </c>
    </row>
    <row r="6" customFormat="false" ht="19.5" hidden="false" customHeight="true" outlineLevel="0" collapsed="false">
      <c r="A6" s="108" t="s">
        <v>941</v>
      </c>
      <c r="B6" s="260" t="n">
        <v>30</v>
      </c>
      <c r="C6" s="286" t="n">
        <v>102</v>
      </c>
      <c r="D6" s="260" t="n">
        <v>102</v>
      </c>
      <c r="E6" s="287" t="n">
        <f aca="false">C6/B6</f>
        <v>3.4</v>
      </c>
      <c r="F6" s="113" t="s">
        <v>942</v>
      </c>
    </row>
    <row r="7" customFormat="false" ht="19.5" hidden="false" customHeight="true" outlineLevel="0" collapsed="false">
      <c r="A7" s="108" t="s">
        <v>943</v>
      </c>
      <c r="B7" s="260" t="n">
        <v>28</v>
      </c>
      <c r="C7" s="286" t="n">
        <v>88</v>
      </c>
      <c r="D7" s="260" t="n">
        <v>95</v>
      </c>
      <c r="E7" s="287" t="n">
        <f aca="false">C7/B7</f>
        <v>3.14285714285714</v>
      </c>
      <c r="F7" s="113" t="s">
        <v>944</v>
      </c>
    </row>
    <row r="8" customFormat="false" ht="19.5" hidden="false" customHeight="true" outlineLevel="0" collapsed="false">
      <c r="A8" s="108" t="s">
        <v>945</v>
      </c>
      <c r="B8" s="260" t="n">
        <v>25</v>
      </c>
      <c r="C8" s="286" t="n">
        <v>80</v>
      </c>
      <c r="D8" s="288" t="s">
        <v>239</v>
      </c>
      <c r="E8" s="287" t="n">
        <f aca="false">C8/B8</f>
        <v>3.2</v>
      </c>
      <c r="F8" s="113" t="s">
        <v>946</v>
      </c>
    </row>
    <row r="10" customFormat="false" ht="21.75" hidden="false" customHeight="true" outlineLevel="0" collapsed="false">
      <c r="A10" s="289" t="s">
        <v>947</v>
      </c>
      <c r="B10" s="289"/>
      <c r="C10" s="289"/>
      <c r="D10" s="289"/>
      <c r="E10" s="289"/>
      <c r="F10" s="289"/>
      <c r="G10" s="289"/>
      <c r="H10" s="289"/>
      <c r="I10" s="289"/>
      <c r="J10" s="289"/>
    </row>
    <row r="11" customFormat="false" ht="25.5" hidden="false" customHeight="true" outlineLevel="0" collapsed="false">
      <c r="A11" s="123" t="s">
        <v>948</v>
      </c>
      <c r="B11" s="123" t="s">
        <v>949</v>
      </c>
      <c r="C11" s="123" t="s">
        <v>950</v>
      </c>
      <c r="D11" s="123" t="s">
        <v>951</v>
      </c>
      <c r="E11" s="123" t="s">
        <v>952</v>
      </c>
      <c r="F11" s="123" t="s">
        <v>953</v>
      </c>
    </row>
    <row r="12" customFormat="false" ht="19.5" hidden="false" customHeight="true" outlineLevel="0" collapsed="false">
      <c r="A12" s="108" t="s">
        <v>954</v>
      </c>
      <c r="B12" s="290" t="n">
        <v>0.562</v>
      </c>
      <c r="C12" s="290" t="n">
        <v>0.562</v>
      </c>
      <c r="D12" s="290" t="n">
        <v>0.562</v>
      </c>
      <c r="E12" s="291" t="n">
        <f aca="false">C12-B12</f>
        <v>0</v>
      </c>
      <c r="F12" s="113" t="s">
        <v>955</v>
      </c>
    </row>
    <row r="13" customFormat="false" ht="19.5" hidden="false" customHeight="true" outlineLevel="0" collapsed="false">
      <c r="A13" s="108" t="s">
        <v>956</v>
      </c>
      <c r="B13" s="290" t="n">
        <v>0.475</v>
      </c>
      <c r="C13" s="290" t="n">
        <v>0.703</v>
      </c>
      <c r="D13" s="290" t="n">
        <v>0.703</v>
      </c>
      <c r="E13" s="291" t="n">
        <f aca="false">C13-B13</f>
        <v>0.228</v>
      </c>
      <c r="F13" s="113" t="s">
        <v>957</v>
      </c>
    </row>
    <row r="14" customFormat="false" ht="19.5" hidden="false" customHeight="true" outlineLevel="0" collapsed="false">
      <c r="A14" s="108" t="s">
        <v>958</v>
      </c>
      <c r="B14" s="290" t="n">
        <v>0.6729</v>
      </c>
      <c r="C14" s="290" t="n">
        <v>0.5329</v>
      </c>
      <c r="D14" s="290" t="n">
        <v>0.6729</v>
      </c>
      <c r="E14" s="291" t="n">
        <f aca="false">C14-B14</f>
        <v>-0.14</v>
      </c>
      <c r="F14" s="113" t="s">
        <v>959</v>
      </c>
    </row>
    <row r="15" customFormat="false" ht="19.5" hidden="false" customHeight="true" outlineLevel="0" collapsed="false">
      <c r="A15" s="108" t="s">
        <v>960</v>
      </c>
      <c r="B15" s="290" t="n">
        <v>0.3762</v>
      </c>
      <c r="C15" s="290" t="n">
        <v>0.3955</v>
      </c>
      <c r="D15" s="290" t="n">
        <v>0.4263</v>
      </c>
      <c r="E15" s="291" t="n">
        <f aca="false">C15-B15</f>
        <v>0.0193</v>
      </c>
      <c r="F15" s="113" t="s">
        <v>961</v>
      </c>
    </row>
    <row r="16" customFormat="false" ht="15" hidden="false" customHeight="true" outlineLevel="0" collapsed="false">
      <c r="A16" s="292" t="s">
        <v>962</v>
      </c>
      <c r="B16" s="293" t="n">
        <f aca="false">SUM(B12:B15)</f>
        <v>2.0861</v>
      </c>
      <c r="C16" s="293" t="n">
        <f aca="false">SUM(C12:C15)</f>
        <v>2.1934</v>
      </c>
      <c r="D16" s="293" t="n">
        <f aca="false">SUM(D12:D15)</f>
        <v>2.3642</v>
      </c>
      <c r="E16" s="294" t="n">
        <f aca="false">C16-B16</f>
        <v>0.1073</v>
      </c>
      <c r="F16" s="113" t="s">
        <v>963</v>
      </c>
    </row>
    <row r="17" customFormat="false" ht="15" hidden="false" customHeight="true" outlineLevel="0" collapsed="false">
      <c r="A17" s="108" t="s">
        <v>964</v>
      </c>
      <c r="B17" s="295" t="n">
        <f aca="false">(B14+B15)/B16</f>
        <v>0.502900148602656</v>
      </c>
      <c r="C17" s="295" t="n">
        <f aca="false">(C14+C15)/C16</f>
        <v>0.423269809428285</v>
      </c>
      <c r="D17" s="295" t="n">
        <f aca="false">(D14+D15)/D16</f>
        <v>0.464935284662888</v>
      </c>
      <c r="F17" s="113" t="s">
        <v>965</v>
      </c>
    </row>
    <row r="19" customFormat="false" ht="21.75" hidden="false" customHeight="true" outlineLevel="0" collapsed="false">
      <c r="A19" s="138" t="s">
        <v>966</v>
      </c>
      <c r="B19" s="138"/>
      <c r="C19" s="138"/>
      <c r="D19" s="138"/>
      <c r="E19" s="138"/>
      <c r="F19" s="138"/>
      <c r="G19" s="138"/>
      <c r="H19" s="138"/>
      <c r="I19" s="138"/>
      <c r="J19" s="138"/>
    </row>
    <row r="20" customFormat="false" ht="25.5" hidden="false" customHeight="true" outlineLevel="0" collapsed="false">
      <c r="A20" s="139" t="s">
        <v>967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customFormat="false" ht="25.5" hidden="false" customHeight="true" outlineLevel="0" collapsed="false">
      <c r="A21" s="139" t="s">
        <v>968</v>
      </c>
      <c r="B21" s="139"/>
      <c r="C21" s="139"/>
      <c r="D21" s="139"/>
      <c r="E21" s="139"/>
      <c r="F21" s="139"/>
      <c r="G21" s="139"/>
      <c r="H21" s="139"/>
      <c r="I21" s="139"/>
      <c r="J21" s="139"/>
    </row>
    <row r="22" customFormat="false" ht="25.5" hidden="false" customHeight="true" outlineLevel="0" collapsed="false">
      <c r="A22" s="139" t="s">
        <v>969</v>
      </c>
      <c r="B22" s="139"/>
      <c r="C22" s="139"/>
      <c r="D22" s="139"/>
      <c r="E22" s="139"/>
      <c r="F22" s="139"/>
      <c r="G22" s="139"/>
      <c r="H22" s="139"/>
      <c r="I22" s="139"/>
      <c r="J22" s="139"/>
    </row>
    <row r="23" customFormat="false" ht="25.5" hidden="false" customHeight="true" outlineLevel="0" collapsed="false">
      <c r="A23" s="139" t="s">
        <v>970</v>
      </c>
      <c r="B23" s="139"/>
      <c r="C23" s="139"/>
      <c r="D23" s="139"/>
      <c r="E23" s="139"/>
      <c r="F23" s="139"/>
      <c r="G23" s="139"/>
      <c r="H23" s="139"/>
      <c r="I23" s="139"/>
      <c r="J23" s="139"/>
    </row>
    <row r="24" customFormat="false" ht="25.5" hidden="false" customHeight="true" outlineLevel="0" collapsed="false">
      <c r="A24" s="139" t="s">
        <v>971</v>
      </c>
      <c r="B24" s="139"/>
      <c r="C24" s="139"/>
      <c r="D24" s="139"/>
      <c r="E24" s="139"/>
      <c r="F24" s="139"/>
      <c r="G24" s="139"/>
      <c r="H24" s="139"/>
      <c r="I24" s="139"/>
      <c r="J24" s="139"/>
    </row>
    <row r="26" customFormat="false" ht="21.75" hidden="false" customHeight="true" outlineLevel="0" collapsed="false">
      <c r="A26" s="296" t="s">
        <v>972</v>
      </c>
      <c r="B26" s="296"/>
      <c r="C26" s="296"/>
      <c r="D26" s="296"/>
      <c r="E26" s="296"/>
      <c r="F26" s="296"/>
      <c r="G26" s="296"/>
      <c r="H26" s="296"/>
      <c r="I26" s="296"/>
      <c r="J26" s="296"/>
    </row>
    <row r="27" customFormat="false" ht="15" hidden="false" customHeight="true" outlineLevel="0" collapsed="false">
      <c r="A27" s="139" t="s">
        <v>973</v>
      </c>
      <c r="B27" s="139"/>
      <c r="C27" s="139"/>
      <c r="D27" s="139"/>
      <c r="E27" s="139"/>
      <c r="F27" s="139"/>
      <c r="G27" s="139"/>
      <c r="H27" s="139"/>
      <c r="I27" s="139"/>
      <c r="J27" s="139"/>
    </row>
    <row r="28" customFormat="false" ht="15" hidden="false" customHeight="true" outlineLevel="0" collapsed="false">
      <c r="A28" s="139"/>
      <c r="B28" s="139"/>
      <c r="C28" s="139"/>
      <c r="D28" s="139"/>
      <c r="E28" s="139"/>
      <c r="F28" s="139"/>
      <c r="G28" s="139"/>
      <c r="H28" s="139"/>
      <c r="I28" s="139"/>
      <c r="J28" s="139"/>
    </row>
    <row r="29" customFormat="false" ht="15" hidden="false" customHeight="true" outlineLevel="0" collapsed="false">
      <c r="A29" s="139" t="s">
        <v>974</v>
      </c>
      <c r="B29" s="139"/>
      <c r="C29" s="139"/>
      <c r="D29" s="139"/>
      <c r="E29" s="139"/>
      <c r="F29" s="139"/>
      <c r="G29" s="139"/>
      <c r="H29" s="139"/>
      <c r="I29" s="139"/>
      <c r="J29" s="139"/>
    </row>
    <row r="30" customFormat="false" ht="15" hidden="false" customHeight="true" outlineLevel="0" collapsed="false">
      <c r="A30" s="139" t="s">
        <v>975</v>
      </c>
      <c r="B30" s="139"/>
      <c r="C30" s="139"/>
      <c r="D30" s="139"/>
      <c r="E30" s="139"/>
      <c r="F30" s="139"/>
      <c r="G30" s="139"/>
      <c r="H30" s="139"/>
      <c r="I30" s="139"/>
      <c r="J30" s="139"/>
    </row>
    <row r="31" customFormat="false" ht="15" hidden="false" customHeight="true" outlineLevel="0" collapsed="false">
      <c r="A31" s="139" t="s">
        <v>976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customFormat="false" ht="15" hidden="false" customHeight="true" outlineLevel="0" collapsed="false">
      <c r="A32" s="139"/>
      <c r="B32" s="139"/>
      <c r="C32" s="139"/>
      <c r="D32" s="139"/>
      <c r="E32" s="139"/>
      <c r="F32" s="139"/>
      <c r="G32" s="139"/>
      <c r="H32" s="139"/>
      <c r="I32" s="139"/>
      <c r="J32" s="139"/>
    </row>
    <row r="33" customFormat="false" ht="15" hidden="false" customHeight="true" outlineLevel="0" collapsed="false">
      <c r="A33" s="32" t="s">
        <v>977</v>
      </c>
      <c r="B33" s="32"/>
      <c r="C33" s="32"/>
      <c r="D33" s="32"/>
      <c r="E33" s="32"/>
      <c r="F33" s="32"/>
      <c r="G33" s="32"/>
      <c r="H33" s="32"/>
      <c r="I33" s="32"/>
      <c r="J33" s="32"/>
    </row>
    <row r="34" customFormat="false" ht="15" hidden="false" customHeight="true" outlineLevel="0" collapsed="false">
      <c r="A34" s="139" t="s">
        <v>978</v>
      </c>
      <c r="B34" s="139"/>
      <c r="C34" s="139"/>
      <c r="D34" s="139"/>
      <c r="E34" s="139"/>
      <c r="F34" s="139"/>
      <c r="G34" s="139"/>
      <c r="H34" s="139"/>
      <c r="I34" s="139"/>
      <c r="J34" s="139"/>
    </row>
    <row r="35" customFormat="false" ht="15" hidden="false" customHeight="true" outlineLevel="0" collapsed="false">
      <c r="A35" s="139" t="s">
        <v>979</v>
      </c>
      <c r="B35" s="139"/>
      <c r="C35" s="139"/>
      <c r="D35" s="139"/>
      <c r="E35" s="139"/>
      <c r="F35" s="139"/>
      <c r="G35" s="139"/>
      <c r="H35" s="139"/>
      <c r="I35" s="139"/>
      <c r="J35" s="139"/>
    </row>
    <row r="36" customFormat="false" ht="15" hidden="false" customHeight="true" outlineLevel="0" collapsed="false">
      <c r="A36" s="32" t="s">
        <v>980</v>
      </c>
      <c r="B36" s="32"/>
      <c r="C36" s="32"/>
      <c r="D36" s="32"/>
      <c r="E36" s="32"/>
      <c r="F36" s="32"/>
      <c r="G36" s="32"/>
      <c r="H36" s="32"/>
      <c r="I36" s="32"/>
      <c r="J36" s="32"/>
    </row>
    <row r="37" customFormat="false" ht="15" hidden="false" customHeight="true" outlineLevel="0" collapsed="false">
      <c r="A37" s="139" t="s">
        <v>981</v>
      </c>
      <c r="B37" s="139"/>
      <c r="C37" s="139"/>
      <c r="D37" s="139"/>
      <c r="E37" s="139"/>
      <c r="F37" s="139"/>
      <c r="G37" s="139"/>
      <c r="H37" s="139"/>
      <c r="I37" s="139"/>
      <c r="J37" s="139"/>
    </row>
    <row r="39" customFormat="false" ht="27.75" hidden="false" customHeight="true" outlineLevel="0" collapsed="false">
      <c r="A39" s="5" t="s">
        <v>982</v>
      </c>
      <c r="B39" s="5"/>
      <c r="C39" s="5"/>
      <c r="D39" s="5"/>
      <c r="E39" s="5"/>
      <c r="F39" s="5"/>
      <c r="G39" s="5"/>
      <c r="H39" s="5"/>
      <c r="I39" s="5"/>
      <c r="J39" s="5"/>
    </row>
  </sheetData>
  <mergeCells count="23">
    <mergeCell ref="A1:J1"/>
    <mergeCell ref="A2:J2"/>
    <mergeCell ref="A4:J4"/>
    <mergeCell ref="A10:J10"/>
    <mergeCell ref="A19:J19"/>
    <mergeCell ref="A20:J20"/>
    <mergeCell ref="A21:J21"/>
    <mergeCell ref="A22:J22"/>
    <mergeCell ref="A23:J23"/>
    <mergeCell ref="A24:J24"/>
    <mergeCell ref="A26:J2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9"/>
    <col collapsed="false" customWidth="true" hidden="false" outlineLevel="0" max="7" min="5" style="1" width="12"/>
    <col collapsed="false" customWidth="true" hidden="false" outlineLevel="0" max="8" min="8" style="1" width="30"/>
  </cols>
  <sheetData>
    <row r="1" customFormat="false" ht="27.75" hidden="false" customHeight="true" outlineLevel="0" collapsed="false">
      <c r="A1" s="121" t="s">
        <v>983</v>
      </c>
      <c r="B1" s="121"/>
      <c r="C1" s="121"/>
      <c r="D1" s="121"/>
      <c r="E1" s="121"/>
      <c r="F1" s="121"/>
      <c r="G1" s="121"/>
      <c r="H1" s="121"/>
    </row>
    <row r="2" customFormat="false" ht="21.75" hidden="false" customHeight="true" outlineLevel="0" collapsed="false">
      <c r="A2" s="3" t="s">
        <v>984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5" t="s">
        <v>985</v>
      </c>
      <c r="B4" s="15"/>
      <c r="C4" s="15" t="s">
        <v>986</v>
      </c>
      <c r="D4" s="15"/>
      <c r="E4" s="15" t="s">
        <v>987</v>
      </c>
      <c r="F4" s="15"/>
      <c r="G4" s="15" t="s">
        <v>988</v>
      </c>
      <c r="H4" s="15"/>
    </row>
    <row r="5" customFormat="false" ht="31.5" hidden="false" customHeight="true" outlineLevel="0" collapsed="false">
      <c r="A5" s="297" t="s">
        <v>989</v>
      </c>
      <c r="B5" s="297"/>
      <c r="C5" s="298" t="s">
        <v>990</v>
      </c>
      <c r="D5" s="298"/>
      <c r="E5" s="298" t="s">
        <v>991</v>
      </c>
      <c r="F5" s="298"/>
      <c r="G5" s="298" t="s">
        <v>992</v>
      </c>
      <c r="H5" s="298"/>
    </row>
    <row r="8" customFormat="false" ht="31.5" hidden="false" customHeight="true" outlineLevel="0" collapsed="false">
      <c r="A8" s="17" t="s">
        <v>532</v>
      </c>
      <c r="B8" s="17" t="s">
        <v>798</v>
      </c>
      <c r="C8" s="17" t="s">
        <v>799</v>
      </c>
      <c r="D8" s="17" t="s">
        <v>993</v>
      </c>
      <c r="E8" s="17" t="s">
        <v>994</v>
      </c>
      <c r="F8" s="17" t="s">
        <v>995</v>
      </c>
      <c r="G8" s="17" t="s">
        <v>996</v>
      </c>
      <c r="H8" s="17" t="s">
        <v>27</v>
      </c>
    </row>
    <row r="9" customFormat="false" ht="21.75" hidden="false" customHeight="true" outlineLevel="0" collapsed="false">
      <c r="A9" s="249" t="s">
        <v>997</v>
      </c>
      <c r="B9" s="299" t="n">
        <v>2.28</v>
      </c>
      <c r="C9" s="300" t="n">
        <v>2.26</v>
      </c>
      <c r="D9" s="301" t="n">
        <v>2.4</v>
      </c>
      <c r="E9" s="302" t="n">
        <f aca="false">D9-C9</f>
        <v>0.14</v>
      </c>
      <c r="F9" s="302" t="n">
        <f aca="false">D9-B9</f>
        <v>0.12</v>
      </c>
      <c r="G9" s="21"/>
      <c r="H9" s="113" t="s">
        <v>998</v>
      </c>
    </row>
    <row r="10" customFormat="false" ht="15" hidden="false" customHeight="true" outlineLevel="0" collapsed="false">
      <c r="A10" s="249" t="s">
        <v>999</v>
      </c>
      <c r="B10" s="299" t="n">
        <v>2.27</v>
      </c>
      <c r="C10" s="300" t="n">
        <v>2.26</v>
      </c>
      <c r="D10" s="301" t="n">
        <v>2.42</v>
      </c>
      <c r="E10" s="302" t="n">
        <f aca="false">D10-C10</f>
        <v>0.16</v>
      </c>
      <c r="F10" s="302" t="n">
        <f aca="false">D10-B10</f>
        <v>0.15</v>
      </c>
      <c r="G10" s="303" t="n">
        <f aca="false">D10-D9</f>
        <v>0.02</v>
      </c>
      <c r="H10" s="21"/>
    </row>
    <row r="11" customFormat="false" ht="21.75" hidden="false" customHeight="true" outlineLevel="0" collapsed="false">
      <c r="A11" s="249" t="s">
        <v>1000</v>
      </c>
      <c r="B11" s="299" t="n">
        <v>2.26</v>
      </c>
      <c r="C11" s="300" t="n">
        <v>2.28</v>
      </c>
      <c r="D11" s="301" t="n">
        <v>2.43</v>
      </c>
      <c r="E11" s="302" t="n">
        <f aca="false">D11-C11</f>
        <v>0.15</v>
      </c>
      <c r="F11" s="302" t="n">
        <f aca="false">D11-B11</f>
        <v>0.17</v>
      </c>
      <c r="G11" s="303" t="n">
        <f aca="false">D11-D10</f>
        <v>0.0100000000000002</v>
      </c>
      <c r="H11" s="113" t="s">
        <v>1001</v>
      </c>
    </row>
    <row r="12" customFormat="false" ht="15" hidden="false" customHeight="true" outlineLevel="0" collapsed="false">
      <c r="A12" s="249" t="s">
        <v>1002</v>
      </c>
      <c r="B12" s="299" t="n">
        <v>2.25</v>
      </c>
      <c r="C12" s="300" t="n">
        <v>2.28</v>
      </c>
      <c r="D12" s="301" t="n">
        <v>2.44</v>
      </c>
      <c r="E12" s="302" t="n">
        <f aca="false">D12-C12</f>
        <v>0.16</v>
      </c>
      <c r="F12" s="302" t="n">
        <f aca="false">D12-B12</f>
        <v>0.19</v>
      </c>
      <c r="G12" s="303" t="n">
        <f aca="false">D12-D11</f>
        <v>0.00999999999999979</v>
      </c>
      <c r="H12" s="21"/>
    </row>
    <row r="13" customFormat="false" ht="15" hidden="false" customHeight="true" outlineLevel="0" collapsed="false">
      <c r="A13" s="249" t="s">
        <v>1003</v>
      </c>
      <c r="B13" s="299" t="n">
        <v>2.25</v>
      </c>
      <c r="C13" s="300" t="n">
        <v>2.3</v>
      </c>
      <c r="D13" s="301" t="n">
        <v>2.45</v>
      </c>
      <c r="E13" s="302" t="n">
        <f aca="false">D13-C13</f>
        <v>0.15</v>
      </c>
      <c r="F13" s="302" t="n">
        <f aca="false">D13-B13</f>
        <v>0.2</v>
      </c>
      <c r="G13" s="303" t="n">
        <f aca="false">D13-D12</f>
        <v>0.0100000000000002</v>
      </c>
      <c r="H13" s="21"/>
    </row>
    <row r="14" customFormat="false" ht="15" hidden="false" customHeight="true" outlineLevel="0" collapsed="false">
      <c r="A14" s="249" t="s">
        <v>1004</v>
      </c>
      <c r="B14" s="299" t="n">
        <v>2.27</v>
      </c>
      <c r="C14" s="300" t="n">
        <v>2.3</v>
      </c>
      <c r="D14" s="301" t="n">
        <v>2.46</v>
      </c>
      <c r="E14" s="302" t="n">
        <f aca="false">D14-C14</f>
        <v>0.16</v>
      </c>
      <c r="F14" s="302" t="n">
        <f aca="false">D14-B14</f>
        <v>0.19</v>
      </c>
      <c r="G14" s="303" t="n">
        <f aca="false">D14-D13</f>
        <v>0.00999999999999979</v>
      </c>
      <c r="H14" s="21"/>
    </row>
    <row r="15" customFormat="false" ht="15" hidden="false" customHeight="true" outlineLevel="0" collapsed="false">
      <c r="A15" s="249" t="s">
        <v>1005</v>
      </c>
      <c r="B15" s="299" t="n">
        <v>2.28</v>
      </c>
      <c r="C15" s="300" t="n">
        <v>2.32</v>
      </c>
      <c r="D15" s="301" t="n">
        <v>2.47</v>
      </c>
      <c r="E15" s="302" t="n">
        <f aca="false">D15-C15</f>
        <v>0.15</v>
      </c>
      <c r="F15" s="302" t="n">
        <f aca="false">D15-B15</f>
        <v>0.19</v>
      </c>
      <c r="G15" s="303" t="n">
        <f aca="false">D15-D14</f>
        <v>0.0100000000000002</v>
      </c>
      <c r="H15" s="21"/>
    </row>
    <row r="16" customFormat="false" ht="15" hidden="false" customHeight="true" outlineLevel="0" collapsed="false">
      <c r="A16" s="249" t="s">
        <v>1006</v>
      </c>
      <c r="B16" s="299" t="n">
        <v>2.29</v>
      </c>
      <c r="C16" s="300" t="n">
        <v>2.32</v>
      </c>
      <c r="D16" s="301" t="n">
        <v>2.46</v>
      </c>
      <c r="E16" s="302" t="n">
        <f aca="false">D16-C16</f>
        <v>0.14</v>
      </c>
      <c r="F16" s="302" t="n">
        <f aca="false">D16-B16</f>
        <v>0.17</v>
      </c>
      <c r="G16" s="303" t="n">
        <f aca="false">D16-D15</f>
        <v>-0.0100000000000002</v>
      </c>
      <c r="H16" s="21"/>
    </row>
    <row r="17" customFormat="false" ht="15" hidden="false" customHeight="true" outlineLevel="0" collapsed="false">
      <c r="A17" s="249" t="s">
        <v>1007</v>
      </c>
      <c r="B17" s="299" t="n">
        <v>2.3</v>
      </c>
      <c r="C17" s="300" t="n">
        <v>2.33</v>
      </c>
      <c r="D17" s="301" t="n">
        <v>2.45</v>
      </c>
      <c r="E17" s="302" t="n">
        <f aca="false">D17-C17</f>
        <v>0.12</v>
      </c>
      <c r="F17" s="302" t="n">
        <f aca="false">D17-B17</f>
        <v>0.15</v>
      </c>
      <c r="G17" s="303" t="n">
        <f aca="false">D17-D16</f>
        <v>-0.00999999999999979</v>
      </c>
      <c r="H17" s="113" t="s">
        <v>1008</v>
      </c>
    </row>
    <row r="18" customFormat="false" ht="15" hidden="false" customHeight="true" outlineLevel="0" collapsed="false">
      <c r="A18" s="249" t="s">
        <v>1009</v>
      </c>
      <c r="B18" s="299" t="n">
        <v>2.3</v>
      </c>
      <c r="C18" s="300" t="n">
        <v>2.34</v>
      </c>
      <c r="D18" s="301" t="n">
        <v>2.44</v>
      </c>
      <c r="E18" s="302" t="n">
        <f aca="false">D18-C18</f>
        <v>0.1</v>
      </c>
      <c r="F18" s="302" t="n">
        <f aca="false">D18-B18</f>
        <v>0.14</v>
      </c>
      <c r="G18" s="303" t="n">
        <f aca="false">D18-D17</f>
        <v>-0.0100000000000002</v>
      </c>
      <c r="H18" s="21"/>
    </row>
    <row r="19" customFormat="false" ht="15" hidden="false" customHeight="true" outlineLevel="0" collapsed="false">
      <c r="A19" s="63" t="s">
        <v>1010</v>
      </c>
      <c r="B19" s="304" t="n">
        <v>2.31</v>
      </c>
      <c r="C19" s="305" t="n">
        <v>2.34</v>
      </c>
      <c r="D19" s="306" t="n">
        <v>2.43</v>
      </c>
      <c r="E19" s="307" t="n">
        <f aca="false">D19-C19</f>
        <v>0.0900000000000003</v>
      </c>
      <c r="F19" s="307" t="n">
        <f aca="false">D19-B19</f>
        <v>0.12</v>
      </c>
      <c r="G19" s="308" t="n">
        <f aca="false">D19-D18</f>
        <v>-0.00999999999999979</v>
      </c>
      <c r="H19" s="309" t="s">
        <v>1011</v>
      </c>
    </row>
    <row r="20" customFormat="false" ht="15" hidden="false" customHeight="true" outlineLevel="0" collapsed="false">
      <c r="A20" s="63" t="s">
        <v>1012</v>
      </c>
      <c r="B20" s="304" t="n">
        <v>2.32</v>
      </c>
      <c r="C20" s="305" t="n">
        <v>2.35</v>
      </c>
      <c r="D20" s="306" t="n">
        <v>2.43</v>
      </c>
      <c r="E20" s="307" t="n">
        <f aca="false">D20-C20</f>
        <v>0.0800000000000001</v>
      </c>
      <c r="F20" s="307" t="n">
        <f aca="false">D20-B20</f>
        <v>0.11</v>
      </c>
      <c r="G20" s="308" t="n">
        <f aca="false">D20-D19</f>
        <v>0</v>
      </c>
      <c r="H20" s="310"/>
    </row>
    <row r="21" customFormat="false" ht="15" hidden="false" customHeight="true" outlineLevel="0" collapsed="false">
      <c r="A21" s="249" t="s">
        <v>1013</v>
      </c>
      <c r="B21" s="299" t="n">
        <v>2.32</v>
      </c>
      <c r="C21" s="300" t="n">
        <v>2.35</v>
      </c>
      <c r="D21" s="21"/>
      <c r="E21" s="21"/>
      <c r="F21" s="21"/>
      <c r="G21" s="21"/>
      <c r="H21" s="21"/>
    </row>
    <row r="22" customFormat="false" ht="15" hidden="false" customHeight="true" outlineLevel="0" collapsed="false">
      <c r="A22" s="249" t="s">
        <v>1014</v>
      </c>
      <c r="B22" s="299" t="n">
        <v>2.31</v>
      </c>
      <c r="C22" s="300" t="n">
        <v>2.34</v>
      </c>
      <c r="D22" s="21"/>
      <c r="E22" s="21"/>
      <c r="F22" s="21"/>
      <c r="G22" s="21"/>
      <c r="H22" s="21"/>
    </row>
    <row r="23" customFormat="false" ht="15" hidden="false" customHeight="true" outlineLevel="0" collapsed="false">
      <c r="A23" s="249" t="s">
        <v>1015</v>
      </c>
      <c r="B23" s="299" t="n">
        <v>2.3</v>
      </c>
      <c r="C23" s="300" t="n">
        <v>2.34</v>
      </c>
      <c r="D23" s="21"/>
      <c r="E23" s="21"/>
      <c r="F23" s="21"/>
      <c r="G23" s="21"/>
      <c r="H23" s="113" t="s">
        <v>1016</v>
      </c>
    </row>
    <row r="24" customFormat="false" ht="15" hidden="false" customHeight="true" outlineLevel="0" collapsed="false">
      <c r="A24" s="249" t="s">
        <v>1017</v>
      </c>
      <c r="B24" s="299" t="n">
        <v>2.3</v>
      </c>
      <c r="C24" s="300" t="n">
        <v>2.33</v>
      </c>
      <c r="D24" s="21"/>
      <c r="E24" s="21"/>
      <c r="F24" s="21"/>
      <c r="G24" s="21"/>
      <c r="H24" s="21"/>
    </row>
    <row r="25" customFormat="false" ht="15" hidden="false" customHeight="true" outlineLevel="0" collapsed="false">
      <c r="A25" s="249" t="s">
        <v>1018</v>
      </c>
      <c r="B25" s="299" t="n">
        <v>2.3</v>
      </c>
      <c r="C25" s="300" t="n">
        <v>2.33</v>
      </c>
      <c r="D25" s="21"/>
      <c r="E25" s="21"/>
      <c r="F25" s="21"/>
      <c r="G25" s="21"/>
      <c r="H25" s="113" t="s">
        <v>1019</v>
      </c>
    </row>
    <row r="26" customFormat="false" ht="15" hidden="false" customHeight="true" outlineLevel="0" collapsed="false">
      <c r="A26" s="249" t="s">
        <v>1020</v>
      </c>
      <c r="B26" s="299" t="n">
        <v>2.29</v>
      </c>
      <c r="C26" s="300" t="n">
        <v>2.33</v>
      </c>
      <c r="D26" s="21"/>
      <c r="E26" s="21"/>
      <c r="F26" s="21"/>
      <c r="G26" s="21"/>
      <c r="H26" s="21"/>
    </row>
    <row r="27" customFormat="false" ht="21.75" hidden="false" customHeight="true" outlineLevel="0" collapsed="false">
      <c r="A27" s="249" t="s">
        <v>1021</v>
      </c>
      <c r="B27" s="299" t="n">
        <v>2.29</v>
      </c>
      <c r="C27" s="300" t="n">
        <v>2.34</v>
      </c>
      <c r="D27" s="21"/>
      <c r="E27" s="21"/>
      <c r="F27" s="21"/>
      <c r="G27" s="21"/>
      <c r="H27" s="113" t="s">
        <v>1022</v>
      </c>
    </row>
    <row r="28" customFormat="false" ht="15" hidden="false" customHeight="true" outlineLevel="0" collapsed="false">
      <c r="A28" s="249" t="s">
        <v>1023</v>
      </c>
      <c r="B28" s="299" t="n">
        <v>2.28</v>
      </c>
      <c r="C28" s="300" t="n">
        <v>2.35</v>
      </c>
      <c r="D28" s="21"/>
      <c r="E28" s="21"/>
      <c r="F28" s="21"/>
      <c r="G28" s="21"/>
      <c r="H28" s="21"/>
    </row>
    <row r="29" customFormat="false" ht="15" hidden="false" customHeight="true" outlineLevel="0" collapsed="false">
      <c r="A29" s="249" t="s">
        <v>1024</v>
      </c>
      <c r="B29" s="299" t="n">
        <v>2.28</v>
      </c>
      <c r="C29" s="300" t="n">
        <v>2.36</v>
      </c>
      <c r="D29" s="21"/>
      <c r="E29" s="21"/>
      <c r="F29" s="21"/>
      <c r="G29" s="21"/>
      <c r="H29" s="113" t="s">
        <v>1025</v>
      </c>
    </row>
    <row r="30" customFormat="false" ht="15" hidden="false" customHeight="true" outlineLevel="0" collapsed="false">
      <c r="A30" s="249" t="s">
        <v>1026</v>
      </c>
      <c r="B30" s="299" t="n">
        <v>2.29</v>
      </c>
      <c r="C30" s="300" t="n">
        <v>2.38</v>
      </c>
      <c r="D30" s="21"/>
      <c r="E30" s="21"/>
      <c r="F30" s="21"/>
      <c r="G30" s="21"/>
      <c r="H30" s="21"/>
    </row>
    <row r="31" customFormat="false" ht="15" hidden="false" customHeight="true" outlineLevel="0" collapsed="false">
      <c r="A31" s="249" t="s">
        <v>1027</v>
      </c>
      <c r="B31" s="299" t="n">
        <v>2.29</v>
      </c>
      <c r="C31" s="300" t="n">
        <v>2.4</v>
      </c>
      <c r="D31" s="21"/>
      <c r="E31" s="21"/>
      <c r="F31" s="21"/>
      <c r="G31" s="21"/>
      <c r="H31" s="113" t="s">
        <v>1028</v>
      </c>
    </row>
    <row r="32" customFormat="false" ht="15" hidden="false" customHeight="true" outlineLevel="0" collapsed="false">
      <c r="A32" s="249" t="s">
        <v>1029</v>
      </c>
      <c r="B32" s="299" t="n">
        <v>2.3</v>
      </c>
      <c r="C32" s="300" t="n">
        <v>2.41</v>
      </c>
      <c r="D32" s="21"/>
      <c r="E32" s="21"/>
      <c r="F32" s="21"/>
      <c r="G32" s="21"/>
      <c r="H32" s="21"/>
    </row>
    <row r="33" customFormat="false" ht="15" hidden="false" customHeight="true" outlineLevel="0" collapsed="false">
      <c r="A33" s="249" t="s">
        <v>1030</v>
      </c>
      <c r="B33" s="299" t="n">
        <v>2.3</v>
      </c>
      <c r="C33" s="300" t="n">
        <v>2.42</v>
      </c>
      <c r="D33" s="21"/>
      <c r="E33" s="21"/>
      <c r="F33" s="21"/>
      <c r="G33" s="21"/>
      <c r="H33" s="21"/>
    </row>
    <row r="34" customFormat="false" ht="15" hidden="false" customHeight="true" outlineLevel="0" collapsed="false">
      <c r="A34" s="249" t="s">
        <v>1031</v>
      </c>
      <c r="B34" s="299" t="n">
        <v>2.31</v>
      </c>
      <c r="C34" s="300" t="n">
        <v>2.42</v>
      </c>
      <c r="D34" s="21"/>
      <c r="E34" s="21"/>
      <c r="F34" s="21"/>
      <c r="G34" s="21"/>
      <c r="H34" s="21"/>
    </row>
    <row r="37" customFormat="false" ht="27.75" hidden="false" customHeight="true" outlineLevel="0" collapsed="false">
      <c r="A37" s="311" t="s">
        <v>1032</v>
      </c>
      <c r="B37" s="311"/>
      <c r="C37" s="311"/>
      <c r="D37" s="311"/>
      <c r="E37" s="311"/>
      <c r="F37" s="311"/>
      <c r="G37" s="311"/>
      <c r="H37" s="311"/>
    </row>
    <row r="39" customFormat="false" ht="15" hidden="false" customHeight="true" outlineLevel="0" collapsed="false">
      <c r="A39" s="180" t="s">
        <v>1033</v>
      </c>
      <c r="B39" s="180"/>
      <c r="C39" s="180"/>
      <c r="D39" s="180"/>
      <c r="E39" s="180"/>
      <c r="F39" s="180"/>
      <c r="G39" s="180"/>
      <c r="H39" s="180"/>
    </row>
    <row r="40" customFormat="false" ht="18" hidden="false" customHeight="true" outlineLevel="0" collapsed="false">
      <c r="A40" s="139" t="s">
        <v>1034</v>
      </c>
      <c r="B40" s="139"/>
      <c r="C40" s="139"/>
      <c r="D40" s="139"/>
      <c r="E40" s="139"/>
      <c r="F40" s="139"/>
      <c r="G40" s="139"/>
      <c r="H40" s="139"/>
    </row>
    <row r="41" customFormat="false" ht="18" hidden="false" customHeight="true" outlineLevel="0" collapsed="false">
      <c r="A41" s="139" t="s">
        <v>1035</v>
      </c>
      <c r="B41" s="139"/>
      <c r="C41" s="139"/>
      <c r="D41" s="139"/>
      <c r="E41" s="139"/>
      <c r="F41" s="139"/>
      <c r="G41" s="139"/>
      <c r="H41" s="139"/>
    </row>
    <row r="42" customFormat="false" ht="18" hidden="false" customHeight="true" outlineLevel="0" collapsed="false">
      <c r="A42" s="139" t="s">
        <v>1036</v>
      </c>
      <c r="B42" s="139"/>
      <c r="C42" s="139"/>
      <c r="D42" s="139"/>
      <c r="E42" s="139"/>
      <c r="F42" s="139"/>
      <c r="G42" s="139"/>
      <c r="H42" s="139"/>
    </row>
    <row r="43" customFormat="false" ht="18" hidden="false" customHeight="true" outlineLevel="0" collapsed="false">
      <c r="A43" s="139" t="s">
        <v>1037</v>
      </c>
      <c r="B43" s="139"/>
      <c r="C43" s="139"/>
      <c r="D43" s="139"/>
      <c r="E43" s="139"/>
      <c r="F43" s="139"/>
      <c r="G43" s="139"/>
      <c r="H43" s="139"/>
    </row>
    <row r="44" customFormat="false" ht="18" hidden="false" customHeight="true" outlineLevel="0" collapsed="false">
      <c r="A44" s="139" t="s">
        <v>1038</v>
      </c>
      <c r="B44" s="139"/>
      <c r="C44" s="139"/>
      <c r="D44" s="139"/>
      <c r="E44" s="139"/>
      <c r="F44" s="139"/>
      <c r="G44" s="139"/>
      <c r="H44" s="139"/>
    </row>
    <row r="45" customFormat="false" ht="18" hidden="false" customHeight="true" outlineLevel="0" collapsed="false">
      <c r="A45" s="139" t="s">
        <v>1039</v>
      </c>
      <c r="B45" s="139"/>
      <c r="C45" s="139"/>
      <c r="D45" s="139"/>
      <c r="E45" s="139"/>
      <c r="F45" s="139"/>
      <c r="G45" s="139"/>
      <c r="H45" s="139"/>
    </row>
    <row r="47" customFormat="false" ht="15" hidden="false" customHeight="true" outlineLevel="0" collapsed="false">
      <c r="A47" s="180" t="s">
        <v>1040</v>
      </c>
      <c r="B47" s="180"/>
      <c r="C47" s="180"/>
      <c r="D47" s="180"/>
      <c r="E47" s="180"/>
      <c r="F47" s="180"/>
      <c r="G47" s="180"/>
      <c r="H47" s="180"/>
    </row>
    <row r="48" customFormat="false" ht="25.5" hidden="false" customHeight="true" outlineLevel="0" collapsed="false">
      <c r="A48" s="241" t="s">
        <v>1041</v>
      </c>
      <c r="B48" s="241"/>
      <c r="C48" s="241"/>
      <c r="D48" s="312" t="s">
        <v>1042</v>
      </c>
      <c r="E48" s="312"/>
      <c r="F48" s="238" t="s">
        <v>1043</v>
      </c>
      <c r="G48" s="238"/>
      <c r="H48" s="238"/>
    </row>
    <row r="49" customFormat="false" ht="25.5" hidden="false" customHeight="true" outlineLevel="0" collapsed="false">
      <c r="A49" s="241" t="s">
        <v>1044</v>
      </c>
      <c r="B49" s="241"/>
      <c r="C49" s="241"/>
      <c r="D49" s="312" t="s">
        <v>1042</v>
      </c>
      <c r="E49" s="312"/>
      <c r="F49" s="238" t="s">
        <v>1045</v>
      </c>
      <c r="G49" s="238"/>
      <c r="H49" s="238"/>
    </row>
    <row r="50" customFormat="false" ht="25.5" hidden="false" customHeight="true" outlineLevel="0" collapsed="false">
      <c r="A50" s="241" t="s">
        <v>1046</v>
      </c>
      <c r="B50" s="241"/>
      <c r="C50" s="241"/>
      <c r="D50" s="312" t="s">
        <v>1047</v>
      </c>
      <c r="E50" s="312"/>
      <c r="F50" s="238" t="s">
        <v>1048</v>
      </c>
      <c r="G50" s="238"/>
      <c r="H50" s="238"/>
    </row>
    <row r="51" customFormat="false" ht="25.5" hidden="false" customHeight="true" outlineLevel="0" collapsed="false">
      <c r="A51" s="241" t="s">
        <v>1049</v>
      </c>
      <c r="B51" s="241"/>
      <c r="C51" s="241"/>
      <c r="D51" s="312" t="s">
        <v>1042</v>
      </c>
      <c r="E51" s="312"/>
      <c r="F51" s="238" t="s">
        <v>1050</v>
      </c>
      <c r="G51" s="238"/>
      <c r="H51" s="238"/>
    </row>
    <row r="53" customFormat="false" ht="15" hidden="false" customHeight="true" outlineLevel="0" collapsed="false">
      <c r="A53" s="98" t="s">
        <v>1051</v>
      </c>
      <c r="B53" s="98"/>
      <c r="C53" s="98"/>
      <c r="D53" s="98"/>
      <c r="E53" s="98"/>
      <c r="F53" s="98"/>
      <c r="G53" s="98"/>
      <c r="H53" s="98"/>
    </row>
    <row r="54" customFormat="false" ht="18" hidden="false" customHeight="true" outlineLevel="0" collapsed="false">
      <c r="A54" s="139" t="s">
        <v>1052</v>
      </c>
      <c r="B54" s="139"/>
      <c r="C54" s="139"/>
      <c r="D54" s="139"/>
      <c r="E54" s="139"/>
      <c r="F54" s="139"/>
      <c r="G54" s="139"/>
      <c r="H54" s="139"/>
    </row>
    <row r="55" customFormat="false" ht="18" hidden="false" customHeight="true" outlineLevel="0" collapsed="false">
      <c r="A55" s="139" t="s">
        <v>1053</v>
      </c>
      <c r="B55" s="139"/>
      <c r="C55" s="139"/>
      <c r="D55" s="139"/>
      <c r="E55" s="139"/>
      <c r="F55" s="139"/>
      <c r="G55" s="139"/>
      <c r="H55" s="139"/>
    </row>
    <row r="56" customFormat="false" ht="18" hidden="false" customHeight="true" outlineLevel="0" collapsed="false">
      <c r="A56" s="139" t="s">
        <v>1054</v>
      </c>
      <c r="B56" s="139"/>
      <c r="C56" s="139"/>
      <c r="D56" s="139"/>
      <c r="E56" s="139"/>
      <c r="F56" s="139"/>
      <c r="G56" s="139"/>
      <c r="H56" s="139"/>
    </row>
    <row r="57" customFormat="false" ht="18" hidden="false" customHeight="true" outlineLevel="0" collapsed="false">
      <c r="A57" s="139" t="s">
        <v>1055</v>
      </c>
      <c r="B57" s="139"/>
      <c r="C57" s="139"/>
      <c r="D57" s="139"/>
      <c r="E57" s="139"/>
      <c r="F57" s="139"/>
      <c r="G57" s="139"/>
      <c r="H57" s="139"/>
    </row>
    <row r="58" customFormat="false" ht="18" hidden="false" customHeight="true" outlineLevel="0" collapsed="false">
      <c r="A58" s="139" t="s">
        <v>1056</v>
      </c>
      <c r="B58" s="139"/>
      <c r="C58" s="139"/>
      <c r="D58" s="139"/>
      <c r="E58" s="139"/>
      <c r="F58" s="139"/>
      <c r="G58" s="139"/>
      <c r="H58" s="139"/>
    </row>
    <row r="59" customFormat="false" ht="18" hidden="false" customHeight="true" outlineLevel="0" collapsed="false">
      <c r="A59" s="139" t="s">
        <v>1057</v>
      </c>
      <c r="B59" s="139"/>
      <c r="C59" s="139"/>
      <c r="D59" s="139"/>
      <c r="E59" s="139"/>
      <c r="F59" s="139"/>
      <c r="G59" s="139"/>
      <c r="H59" s="139"/>
    </row>
    <row r="61" customFormat="false" ht="15" hidden="false" customHeight="true" outlineLevel="0" collapsed="false">
      <c r="A61" s="100" t="s">
        <v>1058</v>
      </c>
      <c r="B61" s="100"/>
      <c r="C61" s="100"/>
      <c r="D61" s="100"/>
      <c r="E61" s="100"/>
      <c r="F61" s="100"/>
      <c r="G61" s="100"/>
      <c r="H61" s="100"/>
    </row>
    <row r="62" customFormat="false" ht="18" hidden="false" customHeight="true" outlineLevel="0" collapsed="false">
      <c r="A62" s="139" t="s">
        <v>1059</v>
      </c>
      <c r="B62" s="139"/>
      <c r="C62" s="139"/>
      <c r="D62" s="139"/>
      <c r="E62" s="139"/>
      <c r="F62" s="139"/>
      <c r="G62" s="139"/>
      <c r="H62" s="139"/>
    </row>
    <row r="63" customFormat="false" ht="18" hidden="false" customHeight="true" outlineLevel="0" collapsed="false">
      <c r="A63" s="139" t="s">
        <v>1060</v>
      </c>
      <c r="B63" s="139"/>
      <c r="C63" s="139"/>
      <c r="D63" s="139"/>
      <c r="E63" s="139"/>
      <c r="F63" s="139"/>
      <c r="G63" s="139"/>
      <c r="H63" s="139"/>
    </row>
    <row r="64" customFormat="false" ht="18" hidden="false" customHeight="true" outlineLevel="0" collapsed="false">
      <c r="A64" s="139"/>
      <c r="B64" s="139"/>
      <c r="C64" s="139"/>
      <c r="D64" s="139"/>
      <c r="E64" s="139"/>
      <c r="F64" s="139"/>
      <c r="G64" s="139"/>
      <c r="H64" s="139"/>
    </row>
    <row r="65" customFormat="false" ht="18" hidden="false" customHeight="true" outlineLevel="0" collapsed="false">
      <c r="A65" s="139" t="s">
        <v>1061</v>
      </c>
      <c r="B65" s="139"/>
      <c r="C65" s="139"/>
      <c r="D65" s="139"/>
      <c r="E65" s="139"/>
      <c r="F65" s="139"/>
      <c r="G65" s="139"/>
      <c r="H65" s="139"/>
    </row>
    <row r="66" customFormat="false" ht="18" hidden="false" customHeight="true" outlineLevel="0" collapsed="false">
      <c r="A66" s="188" t="s">
        <v>1062</v>
      </c>
      <c r="B66" s="188"/>
      <c r="C66" s="188"/>
      <c r="D66" s="188"/>
      <c r="E66" s="188"/>
      <c r="F66" s="188"/>
      <c r="G66" s="188"/>
      <c r="H66" s="188"/>
    </row>
    <row r="67" customFormat="false" ht="18" hidden="false" customHeight="true" outlineLevel="0" collapsed="false">
      <c r="A67" s="188" t="s">
        <v>1063</v>
      </c>
      <c r="B67" s="188"/>
      <c r="C67" s="188"/>
      <c r="D67" s="188"/>
      <c r="E67" s="188"/>
      <c r="F67" s="188"/>
      <c r="G67" s="188"/>
      <c r="H67" s="188"/>
    </row>
    <row r="68" customFormat="false" ht="18" hidden="false" customHeight="true" outlineLevel="0" collapsed="false">
      <c r="A68" s="188" t="s">
        <v>1064</v>
      </c>
      <c r="B68" s="188"/>
      <c r="C68" s="188"/>
      <c r="D68" s="188"/>
      <c r="E68" s="188"/>
      <c r="F68" s="188"/>
      <c r="G68" s="188"/>
      <c r="H68" s="188"/>
    </row>
    <row r="69" customFormat="false" ht="18" hidden="false" customHeight="true" outlineLevel="0" collapsed="false">
      <c r="A69" s="139"/>
      <c r="B69" s="139"/>
      <c r="C69" s="139"/>
      <c r="D69" s="139"/>
      <c r="E69" s="139"/>
      <c r="F69" s="139"/>
      <c r="G69" s="139"/>
      <c r="H69" s="139"/>
    </row>
    <row r="70" customFormat="false" ht="18" hidden="false" customHeight="true" outlineLevel="0" collapsed="false">
      <c r="A70" s="32" t="s">
        <v>1065</v>
      </c>
      <c r="B70" s="32"/>
      <c r="C70" s="32"/>
      <c r="D70" s="32"/>
      <c r="E70" s="32"/>
      <c r="F70" s="32"/>
      <c r="G70" s="32"/>
      <c r="H70" s="32"/>
    </row>
    <row r="71" customFormat="false" ht="18" hidden="false" customHeight="true" outlineLevel="0" collapsed="false">
      <c r="A71" s="139" t="s">
        <v>1066</v>
      </c>
      <c r="B71" s="139"/>
      <c r="C71" s="139"/>
      <c r="D71" s="139"/>
      <c r="E71" s="139"/>
      <c r="F71" s="139"/>
      <c r="G71" s="139"/>
      <c r="H71" s="139"/>
    </row>
    <row r="72" customFormat="false" ht="18" hidden="false" customHeight="true" outlineLevel="0" collapsed="false">
      <c r="A72" s="139"/>
      <c r="B72" s="139"/>
      <c r="C72" s="139"/>
      <c r="D72" s="139"/>
      <c r="E72" s="139"/>
      <c r="F72" s="139"/>
      <c r="G72" s="139"/>
      <c r="H72" s="139"/>
    </row>
    <row r="73" customFormat="false" ht="18" hidden="false" customHeight="true" outlineLevel="0" collapsed="false">
      <c r="A73" s="32" t="s">
        <v>1067</v>
      </c>
      <c r="B73" s="32"/>
      <c r="C73" s="32"/>
      <c r="D73" s="32"/>
      <c r="E73" s="32"/>
      <c r="F73" s="32"/>
      <c r="G73" s="32"/>
      <c r="H73" s="32"/>
    </row>
    <row r="74" customFormat="false" ht="18" hidden="false" customHeight="true" outlineLevel="0" collapsed="false">
      <c r="A74" s="32" t="s">
        <v>1068</v>
      </c>
      <c r="B74" s="32"/>
      <c r="C74" s="32"/>
      <c r="D74" s="32"/>
      <c r="E74" s="32"/>
      <c r="F74" s="32"/>
      <c r="G74" s="32"/>
      <c r="H74" s="32"/>
    </row>
    <row r="76" customFormat="false" ht="15" hidden="false" customHeight="true" outlineLevel="0" collapsed="false">
      <c r="A76" s="180" t="s">
        <v>1069</v>
      </c>
      <c r="B76" s="180"/>
      <c r="C76" s="180"/>
      <c r="D76" s="180"/>
      <c r="E76" s="180"/>
      <c r="F76" s="180"/>
      <c r="G76" s="180"/>
      <c r="H76" s="180"/>
    </row>
    <row r="77" customFormat="false" ht="15" hidden="false" customHeight="true" outlineLevel="0" collapsed="false">
      <c r="A77" s="5" t="s">
        <v>1070</v>
      </c>
      <c r="B77" s="5"/>
      <c r="C77" s="5"/>
      <c r="D77" s="5"/>
      <c r="E77" s="5"/>
      <c r="F77" s="5"/>
      <c r="G77" s="5"/>
      <c r="H77" s="5"/>
    </row>
    <row r="78" customFormat="false" ht="15" hidden="false" customHeight="true" outlineLevel="0" collapsed="false">
      <c r="A78" s="5" t="s">
        <v>1071</v>
      </c>
      <c r="B78" s="5"/>
      <c r="C78" s="5"/>
      <c r="D78" s="5"/>
      <c r="E78" s="5"/>
      <c r="F78" s="5"/>
      <c r="G78" s="5"/>
      <c r="H78" s="5"/>
    </row>
    <row r="79" customFormat="false" ht="15" hidden="false" customHeight="true" outlineLevel="0" collapsed="false">
      <c r="A79" s="5" t="s">
        <v>1072</v>
      </c>
      <c r="B79" s="5"/>
      <c r="C79" s="5"/>
      <c r="D79" s="5"/>
      <c r="E79" s="5"/>
      <c r="F79" s="5"/>
      <c r="G79" s="5"/>
      <c r="H79" s="5"/>
    </row>
    <row r="80" customFormat="false" ht="15" hidden="false" customHeight="true" outlineLevel="0" collapsed="false">
      <c r="A80" s="5" t="s">
        <v>1073</v>
      </c>
      <c r="B80" s="5"/>
      <c r="C80" s="5"/>
      <c r="D80" s="5"/>
      <c r="E80" s="5"/>
      <c r="F80" s="5"/>
      <c r="G80" s="5"/>
      <c r="H80" s="5"/>
    </row>
    <row r="81" customFormat="false" ht="15" hidden="false" customHeight="true" outlineLevel="0" collapsed="false">
      <c r="A81" s="5" t="s">
        <v>1074</v>
      </c>
      <c r="B81" s="5"/>
      <c r="C81" s="5"/>
      <c r="D81" s="5"/>
      <c r="E81" s="5"/>
      <c r="F81" s="5"/>
      <c r="G81" s="5"/>
      <c r="H81" s="5"/>
    </row>
    <row r="82" customFormat="false" ht="15" hidden="false" customHeight="true" outlineLevel="0" collapsed="false">
      <c r="A82" s="5" t="s">
        <v>1075</v>
      </c>
      <c r="B82" s="5"/>
      <c r="C82" s="5"/>
      <c r="D82" s="5"/>
      <c r="E82" s="5"/>
      <c r="F82" s="5"/>
      <c r="G82" s="5"/>
      <c r="H82" s="5"/>
    </row>
    <row r="85" customFormat="false" ht="27.75" hidden="false" customHeight="true" outlineLevel="0" collapsed="false">
      <c r="A85" s="121" t="s">
        <v>1076</v>
      </c>
      <c r="B85" s="121"/>
      <c r="C85" s="121"/>
      <c r="D85" s="121"/>
      <c r="E85" s="121"/>
      <c r="F85" s="121"/>
      <c r="G85" s="121"/>
      <c r="H85" s="121"/>
      <c r="I85" s="121"/>
      <c r="J85" s="121"/>
    </row>
    <row r="86" customFormat="false" ht="15" hidden="false" customHeight="true" outlineLevel="0" collapsed="false">
      <c r="A86" s="97" t="s">
        <v>1077</v>
      </c>
      <c r="B86" s="97"/>
      <c r="C86" s="97"/>
      <c r="D86" s="97"/>
      <c r="E86" s="97"/>
      <c r="F86" s="97"/>
      <c r="G86" s="97"/>
      <c r="H86" s="97"/>
      <c r="I86" s="97"/>
      <c r="J86" s="97"/>
    </row>
    <row r="88" customFormat="false" ht="24" hidden="false" customHeight="true" outlineLevel="0" collapsed="false">
      <c r="A88" s="241" t="s">
        <v>1078</v>
      </c>
      <c r="B88" s="241"/>
      <c r="C88" s="241"/>
      <c r="D88" s="313" t="s">
        <v>989</v>
      </c>
      <c r="E88" s="313"/>
      <c r="F88" s="238" t="s">
        <v>1079</v>
      </c>
      <c r="G88" s="238"/>
      <c r="H88" s="238"/>
      <c r="I88" s="238"/>
      <c r="J88" s="238"/>
    </row>
    <row r="89" customFormat="false" ht="24" hidden="false" customHeight="true" outlineLevel="0" collapsed="false">
      <c r="A89" s="241" t="s">
        <v>1080</v>
      </c>
      <c r="B89" s="241"/>
      <c r="C89" s="241"/>
      <c r="D89" s="314" t="s">
        <v>1081</v>
      </c>
      <c r="E89" s="314"/>
      <c r="F89" s="238" t="s">
        <v>1082</v>
      </c>
      <c r="G89" s="238"/>
      <c r="H89" s="238"/>
      <c r="I89" s="238"/>
      <c r="J89" s="238"/>
    </row>
    <row r="90" customFormat="false" ht="24" hidden="false" customHeight="true" outlineLevel="0" collapsed="false">
      <c r="A90" s="241" t="s">
        <v>1083</v>
      </c>
      <c r="B90" s="241"/>
      <c r="C90" s="241"/>
      <c r="D90" s="315" t="s">
        <v>1084</v>
      </c>
      <c r="E90" s="315"/>
      <c r="F90" s="238" t="s">
        <v>1085</v>
      </c>
      <c r="G90" s="238"/>
      <c r="H90" s="238"/>
      <c r="I90" s="238"/>
      <c r="J90" s="238"/>
    </row>
    <row r="91" customFormat="false" ht="24" hidden="false" customHeight="true" outlineLevel="0" collapsed="false">
      <c r="A91" s="241" t="s">
        <v>1086</v>
      </c>
      <c r="B91" s="241"/>
      <c r="C91" s="241"/>
      <c r="D91" s="315" t="s">
        <v>1087</v>
      </c>
      <c r="E91" s="315"/>
      <c r="F91" s="238" t="s">
        <v>1088</v>
      </c>
      <c r="G91" s="238"/>
      <c r="H91" s="238"/>
      <c r="I91" s="238"/>
      <c r="J91" s="238"/>
    </row>
    <row r="119" customFormat="false" ht="24" hidden="false" customHeight="true" outlineLevel="0" collapsed="false">
      <c r="A119" s="138" t="s">
        <v>1089</v>
      </c>
      <c r="B119" s="138"/>
      <c r="C119" s="138"/>
      <c r="D119" s="138"/>
      <c r="E119" s="138"/>
      <c r="F119" s="138"/>
      <c r="G119" s="138"/>
      <c r="H119" s="138"/>
      <c r="I119" s="138"/>
      <c r="J119" s="138"/>
    </row>
    <row r="120" customFormat="false" ht="15" hidden="false" customHeight="true" outlineLevel="0" collapsed="false">
      <c r="A120" s="139" t="s">
        <v>1090</v>
      </c>
      <c r="B120" s="139"/>
      <c r="C120" s="139"/>
      <c r="D120" s="139"/>
      <c r="E120" s="139"/>
      <c r="F120" s="139"/>
      <c r="G120" s="139"/>
      <c r="H120" s="139"/>
      <c r="I120" s="139"/>
      <c r="J120" s="139"/>
    </row>
    <row r="121" customFormat="false" ht="15" hidden="false" customHeight="true" outlineLevel="0" collapsed="false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</row>
    <row r="122" customFormat="false" ht="15" hidden="false" customHeight="true" outlineLevel="0" collapsed="false">
      <c r="A122" s="32" t="s">
        <v>1091</v>
      </c>
      <c r="B122" s="32"/>
      <c r="C122" s="32"/>
      <c r="D122" s="32"/>
      <c r="E122" s="32"/>
      <c r="F122" s="32"/>
      <c r="G122" s="32"/>
      <c r="H122" s="32"/>
      <c r="I122" s="32"/>
      <c r="J122" s="32"/>
    </row>
    <row r="123" customFormat="false" ht="15" hidden="false" customHeight="true" outlineLevel="0" collapsed="false">
      <c r="A123" s="139" t="s">
        <v>1092</v>
      </c>
      <c r="B123" s="139"/>
      <c r="C123" s="139"/>
      <c r="D123" s="139"/>
      <c r="E123" s="139"/>
      <c r="F123" s="139"/>
      <c r="G123" s="139"/>
      <c r="H123" s="139"/>
      <c r="I123" s="139"/>
      <c r="J123" s="139"/>
    </row>
    <row r="124" customFormat="false" ht="15" hidden="false" customHeight="true" outlineLevel="0" collapsed="false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</row>
    <row r="125" customFormat="false" ht="15" hidden="false" customHeight="true" outlineLevel="0" collapsed="false">
      <c r="A125" s="32" t="s">
        <v>1093</v>
      </c>
      <c r="B125" s="32"/>
      <c r="C125" s="32"/>
      <c r="D125" s="32"/>
      <c r="E125" s="32"/>
      <c r="F125" s="32"/>
      <c r="G125" s="32"/>
      <c r="H125" s="32"/>
      <c r="I125" s="32"/>
      <c r="J125" s="32"/>
    </row>
    <row r="126" customFormat="false" ht="15" hidden="false" customHeight="true" outlineLevel="0" collapsed="false">
      <c r="A126" s="139" t="s">
        <v>1094</v>
      </c>
      <c r="B126" s="139"/>
      <c r="C126" s="139"/>
      <c r="D126" s="139"/>
      <c r="E126" s="139"/>
      <c r="F126" s="139"/>
      <c r="G126" s="139"/>
      <c r="H126" s="139"/>
      <c r="I126" s="139"/>
      <c r="J126" s="139"/>
    </row>
    <row r="127" customFormat="false" ht="15" hidden="false" customHeight="true" outlineLevel="0" collapsed="false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</row>
    <row r="128" customFormat="false" ht="15" hidden="false" customHeight="true" outlineLevel="0" collapsed="false">
      <c r="A128" s="32" t="s">
        <v>1095</v>
      </c>
      <c r="B128" s="32"/>
      <c r="C128" s="32"/>
      <c r="D128" s="32"/>
      <c r="E128" s="32"/>
      <c r="F128" s="32"/>
      <c r="G128" s="32"/>
      <c r="H128" s="32"/>
      <c r="I128" s="32"/>
      <c r="J128" s="32"/>
    </row>
    <row r="129" customFormat="false" ht="15" hidden="false" customHeight="true" outlineLevel="0" collapsed="false">
      <c r="A129" s="139" t="s">
        <v>1096</v>
      </c>
      <c r="B129" s="139"/>
      <c r="C129" s="139"/>
      <c r="D129" s="139"/>
      <c r="E129" s="139"/>
      <c r="F129" s="139"/>
      <c r="G129" s="139"/>
      <c r="H129" s="139"/>
      <c r="I129" s="139"/>
      <c r="J129" s="139"/>
    </row>
    <row r="130" customFormat="false" ht="15" hidden="false" customHeight="true" outlineLevel="0" collapsed="false">
      <c r="A130" s="139" t="s">
        <v>1097</v>
      </c>
      <c r="B130" s="139"/>
      <c r="C130" s="139"/>
      <c r="D130" s="139"/>
      <c r="E130" s="139"/>
      <c r="F130" s="139"/>
      <c r="G130" s="139"/>
      <c r="H130" s="139"/>
      <c r="I130" s="139"/>
      <c r="J130" s="139"/>
    </row>
    <row r="131" customFormat="false" ht="15" hidden="false" customHeight="true" outlineLevel="0" collapsed="false">
      <c r="A131" s="139" t="s">
        <v>1098</v>
      </c>
      <c r="B131" s="139"/>
      <c r="C131" s="139"/>
      <c r="D131" s="139"/>
      <c r="E131" s="139"/>
      <c r="F131" s="139"/>
      <c r="G131" s="139"/>
      <c r="H131" s="139"/>
      <c r="I131" s="139"/>
      <c r="J131" s="139"/>
    </row>
    <row r="132" customFormat="false" ht="15" hidden="false" customHeight="true" outlineLevel="0" collapsed="false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</row>
    <row r="133" customFormat="false" ht="15" hidden="false" customHeight="true" outlineLevel="0" collapsed="false">
      <c r="A133" s="32" t="s">
        <v>1099</v>
      </c>
      <c r="B133" s="32"/>
      <c r="C133" s="32"/>
      <c r="D133" s="32"/>
      <c r="E133" s="32"/>
      <c r="F133" s="32"/>
      <c r="G133" s="32"/>
      <c r="H133" s="32"/>
      <c r="I133" s="32"/>
      <c r="J133" s="32"/>
    </row>
    <row r="134" customFormat="false" ht="15" hidden="false" customHeight="true" outlineLevel="0" collapsed="false">
      <c r="A134" s="139" t="s">
        <v>1100</v>
      </c>
      <c r="B134" s="139"/>
      <c r="C134" s="139"/>
      <c r="D134" s="139"/>
      <c r="E134" s="139"/>
      <c r="F134" s="139"/>
      <c r="G134" s="139"/>
      <c r="H134" s="139"/>
      <c r="I134" s="139"/>
      <c r="J134" s="139"/>
    </row>
    <row r="135" customFormat="false" ht="15" hidden="false" customHeight="true" outlineLevel="0" collapsed="false">
      <c r="A135" s="139" t="s">
        <v>1101</v>
      </c>
      <c r="B135" s="139"/>
      <c r="C135" s="139"/>
      <c r="D135" s="139"/>
      <c r="E135" s="139"/>
      <c r="F135" s="139"/>
      <c r="G135" s="139"/>
      <c r="H135" s="139"/>
      <c r="I135" s="139"/>
      <c r="J135" s="139"/>
    </row>
    <row r="136" customFormat="false" ht="15" hidden="false" customHeight="true" outlineLevel="0" collapsed="false">
      <c r="A136" s="139" t="s">
        <v>1102</v>
      </c>
      <c r="B136" s="139"/>
      <c r="C136" s="139"/>
      <c r="D136" s="139"/>
      <c r="E136" s="139"/>
      <c r="F136" s="139"/>
      <c r="G136" s="139"/>
      <c r="H136" s="139"/>
      <c r="I136" s="139"/>
      <c r="J136" s="139"/>
    </row>
    <row r="137" customFormat="false" ht="15" hidden="false" customHeight="true" outlineLevel="0" collapsed="false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</row>
    <row r="138" customFormat="false" ht="15" hidden="false" customHeight="true" outlineLevel="0" collapsed="false">
      <c r="A138" s="104" t="s">
        <v>1103</v>
      </c>
      <c r="B138" s="104"/>
      <c r="C138" s="104"/>
      <c r="D138" s="104"/>
      <c r="E138" s="104"/>
      <c r="F138" s="104"/>
      <c r="G138" s="104"/>
      <c r="H138" s="104"/>
      <c r="I138" s="104"/>
      <c r="J138" s="104"/>
    </row>
    <row r="139" customFormat="false" ht="15" hidden="false" customHeight="true" outlineLevel="0" collapsed="false">
      <c r="A139" s="139" t="s">
        <v>1104</v>
      </c>
      <c r="B139" s="139"/>
      <c r="C139" s="139"/>
      <c r="D139" s="139"/>
      <c r="E139" s="139"/>
      <c r="F139" s="139"/>
      <c r="G139" s="139"/>
      <c r="H139" s="139"/>
      <c r="I139" s="139"/>
      <c r="J139" s="139"/>
    </row>
    <row r="142" customFormat="false" ht="24" hidden="false" customHeight="true" outlineLevel="0" collapsed="false">
      <c r="A142" s="15" t="s">
        <v>1105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21.75" hidden="false" customHeight="true" outlineLevel="0" collapsed="false">
      <c r="A143" s="241" t="s">
        <v>1106</v>
      </c>
      <c r="B143" s="241"/>
      <c r="C143" s="316" t="s">
        <v>1107</v>
      </c>
      <c r="D143" s="316"/>
      <c r="E143" s="238" t="s">
        <v>1108</v>
      </c>
      <c r="F143" s="238"/>
      <c r="G143" s="238"/>
      <c r="H143" s="238"/>
      <c r="I143" s="238" t="s">
        <v>1109</v>
      </c>
      <c r="J143" s="238"/>
    </row>
    <row r="144" customFormat="false" ht="21.75" hidden="false" customHeight="true" outlineLevel="0" collapsed="false">
      <c r="A144" s="241" t="s">
        <v>1110</v>
      </c>
      <c r="B144" s="241"/>
      <c r="C144" s="316" t="s">
        <v>1111</v>
      </c>
      <c r="D144" s="316"/>
      <c r="E144" s="238" t="s">
        <v>1112</v>
      </c>
      <c r="F144" s="238"/>
      <c r="G144" s="238"/>
      <c r="H144" s="238"/>
      <c r="I144" s="238" t="s">
        <v>1113</v>
      </c>
      <c r="J144" s="238"/>
    </row>
    <row r="145" customFormat="false" ht="21.75" hidden="false" customHeight="true" outlineLevel="0" collapsed="false">
      <c r="A145" s="241" t="s">
        <v>1114</v>
      </c>
      <c r="B145" s="241"/>
      <c r="C145" s="316" t="s">
        <v>1115</v>
      </c>
      <c r="D145" s="316"/>
      <c r="E145" s="238" t="s">
        <v>1116</v>
      </c>
      <c r="F145" s="238"/>
      <c r="G145" s="238"/>
      <c r="H145" s="238"/>
      <c r="I145" s="238" t="s">
        <v>1117</v>
      </c>
      <c r="J145" s="238"/>
    </row>
    <row r="146" customFormat="false" ht="21.75" hidden="false" customHeight="true" outlineLevel="0" collapsed="false">
      <c r="A146" s="241" t="s">
        <v>1118</v>
      </c>
      <c r="B146" s="241"/>
      <c r="C146" s="316" t="s">
        <v>1119</v>
      </c>
      <c r="D146" s="316"/>
      <c r="E146" s="238" t="s">
        <v>1120</v>
      </c>
      <c r="F146" s="238"/>
      <c r="G146" s="238"/>
      <c r="H146" s="238"/>
      <c r="I146" s="238" t="s">
        <v>1121</v>
      </c>
      <c r="J146" s="238"/>
    </row>
    <row r="147" customFormat="false" ht="21.75" hidden="false" customHeight="true" outlineLevel="0" collapsed="false">
      <c r="A147" s="241" t="s">
        <v>1122</v>
      </c>
      <c r="B147" s="241"/>
      <c r="C147" s="316" t="s">
        <v>1123</v>
      </c>
      <c r="D147" s="316"/>
      <c r="E147" s="238" t="s">
        <v>1124</v>
      </c>
      <c r="F147" s="238"/>
      <c r="G147" s="238"/>
      <c r="H147" s="238"/>
      <c r="I147" s="238" t="s">
        <v>1125</v>
      </c>
      <c r="J147" s="238"/>
    </row>
  </sheetData>
  <mergeCells count="115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37:H37"/>
    <mergeCell ref="A39:H39"/>
    <mergeCell ref="A40:H40"/>
    <mergeCell ref="A41:H41"/>
    <mergeCell ref="A42:H42"/>
    <mergeCell ref="A43:H43"/>
    <mergeCell ref="A44:H44"/>
    <mergeCell ref="A45:H45"/>
    <mergeCell ref="A47:H47"/>
    <mergeCell ref="A48:C48"/>
    <mergeCell ref="D48:E48"/>
    <mergeCell ref="F48:H48"/>
    <mergeCell ref="A49:C49"/>
    <mergeCell ref="D49:E49"/>
    <mergeCell ref="F49:H49"/>
    <mergeCell ref="A50:C50"/>
    <mergeCell ref="D50:E50"/>
    <mergeCell ref="F50:H50"/>
    <mergeCell ref="A51:C51"/>
    <mergeCell ref="D51:E51"/>
    <mergeCell ref="F51:H51"/>
    <mergeCell ref="A53:H53"/>
    <mergeCell ref="A54:H54"/>
    <mergeCell ref="A55:H55"/>
    <mergeCell ref="A56:H56"/>
    <mergeCell ref="A57:H57"/>
    <mergeCell ref="A58:H58"/>
    <mergeCell ref="A59:H59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6:H76"/>
    <mergeCell ref="A77:H77"/>
    <mergeCell ref="A78:H78"/>
    <mergeCell ref="A79:H79"/>
    <mergeCell ref="A80:H80"/>
    <mergeCell ref="A81:H81"/>
    <mergeCell ref="A82:H82"/>
    <mergeCell ref="A85:J85"/>
    <mergeCell ref="A86:J86"/>
    <mergeCell ref="A88:C88"/>
    <mergeCell ref="D88:E88"/>
    <mergeCell ref="F88:J88"/>
    <mergeCell ref="A89:C89"/>
    <mergeCell ref="D89:E89"/>
    <mergeCell ref="F89:J89"/>
    <mergeCell ref="A90:C90"/>
    <mergeCell ref="D90:E90"/>
    <mergeCell ref="F90:J90"/>
    <mergeCell ref="A91:C91"/>
    <mergeCell ref="D91:E91"/>
    <mergeCell ref="F91:J91"/>
    <mergeCell ref="A119:J119"/>
    <mergeCell ref="A120:J120"/>
    <mergeCell ref="A121:J121"/>
    <mergeCell ref="A122:J122"/>
    <mergeCell ref="A123:J123"/>
    <mergeCell ref="A124:J124"/>
    <mergeCell ref="A125:J125"/>
    <mergeCell ref="A126:J126"/>
    <mergeCell ref="A127:J127"/>
    <mergeCell ref="A128:J128"/>
    <mergeCell ref="A129:J129"/>
    <mergeCell ref="A130:J130"/>
    <mergeCell ref="A131:J131"/>
    <mergeCell ref="A132:J132"/>
    <mergeCell ref="A133:J133"/>
    <mergeCell ref="A134:J134"/>
    <mergeCell ref="A135:J135"/>
    <mergeCell ref="A136:J136"/>
    <mergeCell ref="A137:J137"/>
    <mergeCell ref="A138:J138"/>
    <mergeCell ref="A139:J139"/>
    <mergeCell ref="A142:J142"/>
    <mergeCell ref="A143:B143"/>
    <mergeCell ref="C143:D143"/>
    <mergeCell ref="E143:H143"/>
    <mergeCell ref="I143:J143"/>
    <mergeCell ref="A144:B144"/>
    <mergeCell ref="C144:D144"/>
    <mergeCell ref="E144:H144"/>
    <mergeCell ref="I144:J144"/>
    <mergeCell ref="A145:B145"/>
    <mergeCell ref="C145:D145"/>
    <mergeCell ref="E145:H145"/>
    <mergeCell ref="I145:J145"/>
    <mergeCell ref="A146:B146"/>
    <mergeCell ref="C146:D146"/>
    <mergeCell ref="E146:H146"/>
    <mergeCell ref="I146:J146"/>
    <mergeCell ref="A147:B147"/>
    <mergeCell ref="C147:D147"/>
    <mergeCell ref="E147:H147"/>
    <mergeCell ref="I147:J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0" min="10" style="1" width="9"/>
  </cols>
  <sheetData>
    <row r="1" customFormat="false" ht="27.75" hidden="false" customHeight="true" outlineLevel="0" collapsed="false">
      <c r="A1" s="121" t="s">
        <v>1126</v>
      </c>
      <c r="B1" s="121"/>
      <c r="C1" s="121"/>
      <c r="D1" s="121"/>
      <c r="E1" s="121"/>
      <c r="F1" s="121"/>
      <c r="G1" s="121"/>
      <c r="H1" s="121"/>
      <c r="I1" s="121"/>
      <c r="J1" s="121"/>
    </row>
    <row r="2" customFormat="false" ht="21.75" hidden="false" customHeight="true" outlineLevel="0" collapsed="false">
      <c r="A2" s="3" t="s">
        <v>1127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6.25" hidden="false" customHeight="true" outlineLevel="0" collapsed="false">
      <c r="A4" s="15" t="s">
        <v>1128</v>
      </c>
      <c r="B4" s="15"/>
      <c r="C4" s="15" t="s">
        <v>1129</v>
      </c>
      <c r="D4" s="15"/>
      <c r="E4" s="15" t="s">
        <v>1130</v>
      </c>
      <c r="F4" s="15"/>
      <c r="G4" s="15" t="s">
        <v>1131</v>
      </c>
      <c r="H4" s="15"/>
      <c r="I4" s="15" t="s">
        <v>1132</v>
      </c>
      <c r="J4" s="15"/>
    </row>
    <row r="5" customFormat="false" ht="31.5" hidden="false" customHeight="true" outlineLevel="0" collapsed="false">
      <c r="A5" s="297" t="s">
        <v>1133</v>
      </c>
      <c r="B5" s="297"/>
      <c r="C5" s="317" t="n">
        <f aca="false">J14</f>
        <v>119.54</v>
      </c>
      <c r="D5" s="317"/>
      <c r="E5" s="318" t="s">
        <v>1134</v>
      </c>
      <c r="F5" s="318"/>
      <c r="G5" s="319" t="s">
        <v>1135</v>
      </c>
      <c r="H5" s="319"/>
      <c r="I5" s="320" t="s">
        <v>1136</v>
      </c>
      <c r="J5" s="320"/>
    </row>
    <row r="7" customFormat="false" ht="21.75" hidden="false" customHeight="true" outlineLevel="0" collapsed="false">
      <c r="A7" s="138" t="s">
        <v>1137</v>
      </c>
      <c r="B7" s="138"/>
      <c r="C7" s="138"/>
      <c r="D7" s="138"/>
      <c r="E7" s="138"/>
      <c r="F7" s="138"/>
      <c r="G7" s="138"/>
      <c r="H7" s="138"/>
      <c r="I7" s="138"/>
      <c r="J7" s="138"/>
    </row>
    <row r="8" customFormat="false" ht="37.5" hidden="false" customHeight="true" outlineLevel="0" collapsed="false">
      <c r="A8" s="17" t="s">
        <v>1138</v>
      </c>
      <c r="B8" s="17" t="s">
        <v>1139</v>
      </c>
      <c r="C8" s="17" t="s">
        <v>1140</v>
      </c>
      <c r="D8" s="17" t="s">
        <v>1141</v>
      </c>
      <c r="E8" s="17" t="s">
        <v>1142</v>
      </c>
      <c r="F8" s="17" t="s">
        <v>1143</v>
      </c>
      <c r="G8" s="17" t="s">
        <v>1144</v>
      </c>
      <c r="H8" s="17" t="s">
        <v>1145</v>
      </c>
      <c r="I8" s="17" t="s">
        <v>1146</v>
      </c>
      <c r="J8" s="17" t="s">
        <v>1147</v>
      </c>
    </row>
    <row r="9" customFormat="false" ht="33.75" hidden="false" customHeight="true" outlineLevel="0" collapsed="false">
      <c r="A9" s="321" t="s">
        <v>1148</v>
      </c>
      <c r="B9" s="322" t="n">
        <v>0.18</v>
      </c>
      <c r="C9" s="323" t="n">
        <v>88</v>
      </c>
      <c r="D9" s="249" t="s">
        <v>1149</v>
      </c>
      <c r="E9" s="324" t="s">
        <v>1150</v>
      </c>
      <c r="F9" s="113" t="s">
        <v>1151</v>
      </c>
      <c r="G9" s="325" t="s">
        <v>1152</v>
      </c>
      <c r="H9" s="46" t="s">
        <v>1153</v>
      </c>
      <c r="I9" s="40" t="s">
        <v>1154</v>
      </c>
      <c r="J9" s="326" t="n">
        <f aca="false">B9*C9</f>
        <v>15.84</v>
      </c>
    </row>
    <row r="10" customFormat="false" ht="33.75" hidden="false" customHeight="true" outlineLevel="0" collapsed="false">
      <c r="A10" s="327" t="s">
        <v>1155</v>
      </c>
      <c r="B10" s="328" t="n">
        <v>0.32</v>
      </c>
      <c r="C10" s="329" t="n">
        <v>105</v>
      </c>
      <c r="D10" s="330" t="s">
        <v>1156</v>
      </c>
      <c r="E10" s="331" t="s">
        <v>1157</v>
      </c>
      <c r="F10" s="332" t="s">
        <v>1158</v>
      </c>
      <c r="G10" s="333" t="s">
        <v>1159</v>
      </c>
      <c r="H10" s="334" t="s">
        <v>1160</v>
      </c>
      <c r="I10" s="335" t="s">
        <v>1161</v>
      </c>
      <c r="J10" s="336" t="n">
        <f aca="false">B10*C10</f>
        <v>33.6</v>
      </c>
    </row>
    <row r="11" customFormat="false" ht="33.75" hidden="false" customHeight="true" outlineLevel="0" collapsed="false">
      <c r="A11" s="337" t="s">
        <v>1162</v>
      </c>
      <c r="B11" s="322" t="n">
        <v>0.28</v>
      </c>
      <c r="C11" s="338" t="n">
        <v>125</v>
      </c>
      <c r="D11" s="249" t="s">
        <v>1163</v>
      </c>
      <c r="E11" s="324" t="s">
        <v>1164</v>
      </c>
      <c r="F11" s="113" t="s">
        <v>1165</v>
      </c>
      <c r="G11" s="325" t="s">
        <v>1166</v>
      </c>
      <c r="H11" s="46" t="s">
        <v>1167</v>
      </c>
      <c r="I11" s="40" t="s">
        <v>1168</v>
      </c>
      <c r="J11" s="326" t="n">
        <f aca="false">B11*C11</f>
        <v>35</v>
      </c>
    </row>
    <row r="12" customFormat="false" ht="33.75" hidden="false" customHeight="true" outlineLevel="0" collapsed="false">
      <c r="A12" s="339" t="s">
        <v>1169</v>
      </c>
      <c r="B12" s="322" t="n">
        <v>0.16</v>
      </c>
      <c r="C12" s="340" t="n">
        <v>150</v>
      </c>
      <c r="D12" s="249" t="s">
        <v>1170</v>
      </c>
      <c r="E12" s="324" t="s">
        <v>1171</v>
      </c>
      <c r="F12" s="113" t="s">
        <v>1172</v>
      </c>
      <c r="G12" s="325" t="s">
        <v>1173</v>
      </c>
      <c r="H12" s="46" t="s">
        <v>1174</v>
      </c>
      <c r="I12" s="40" t="s">
        <v>1175</v>
      </c>
      <c r="J12" s="326" t="n">
        <f aca="false">B12*C12</f>
        <v>24</v>
      </c>
    </row>
    <row r="13" customFormat="false" ht="33.75" hidden="false" customHeight="true" outlineLevel="0" collapsed="false">
      <c r="A13" s="341" t="s">
        <v>1176</v>
      </c>
      <c r="B13" s="322" t="n">
        <v>0.06</v>
      </c>
      <c r="C13" s="342" t="n">
        <v>185</v>
      </c>
      <c r="D13" s="249" t="s">
        <v>1177</v>
      </c>
      <c r="E13" s="324" t="s">
        <v>1178</v>
      </c>
      <c r="F13" s="113" t="s">
        <v>1179</v>
      </c>
      <c r="G13" s="325" t="s">
        <v>1180</v>
      </c>
      <c r="H13" s="46" t="s">
        <v>1181</v>
      </c>
      <c r="I13" s="40" t="s">
        <v>1175</v>
      </c>
      <c r="J13" s="326" t="n">
        <f aca="false">B13*C13</f>
        <v>11.1</v>
      </c>
    </row>
    <row r="14" customFormat="false" ht="25.5" hidden="false" customHeight="true" outlineLevel="0" collapsed="false">
      <c r="A14" s="17" t="s">
        <v>1182</v>
      </c>
      <c r="B14" s="343" t="n">
        <f aca="false">SUM(B9:B13)</f>
        <v>1</v>
      </c>
      <c r="C14" s="344" t="s">
        <v>1183</v>
      </c>
      <c r="D14" s="344"/>
      <c r="E14" s="344"/>
      <c r="F14" s="344"/>
      <c r="G14" s="344"/>
      <c r="H14" s="344"/>
      <c r="I14" s="344"/>
      <c r="J14" s="345" t="n">
        <f aca="false">SUM(J9:J13)</f>
        <v>119.54</v>
      </c>
    </row>
    <row r="15" customFormat="false" ht="15" hidden="false" customHeight="true" outlineLevel="0" collapsed="false">
      <c r="A15" s="346"/>
    </row>
    <row r="17" customFormat="false" ht="27.75" hidden="false" customHeight="true" outlineLevel="0" collapsed="false">
      <c r="A17" s="311" t="s">
        <v>1184</v>
      </c>
      <c r="B17" s="311"/>
      <c r="C17" s="311"/>
      <c r="D17" s="311"/>
      <c r="E17" s="311"/>
      <c r="F17" s="311"/>
      <c r="G17" s="311"/>
      <c r="H17" s="311"/>
      <c r="I17" s="311"/>
      <c r="J17" s="311"/>
    </row>
    <row r="19" customFormat="false" ht="15" hidden="false" customHeight="true" outlineLevel="0" collapsed="false">
      <c r="A19" s="347" t="s">
        <v>1185</v>
      </c>
      <c r="B19" s="347"/>
      <c r="C19" s="347"/>
      <c r="D19" s="347" t="s">
        <v>1186</v>
      </c>
      <c r="E19" s="347"/>
      <c r="F19" s="347" t="s">
        <v>1187</v>
      </c>
      <c r="G19" s="347"/>
      <c r="H19" s="347" t="s">
        <v>1188</v>
      </c>
      <c r="I19" s="347"/>
      <c r="J19" s="347"/>
    </row>
    <row r="20" customFormat="false" ht="21.75" hidden="false" customHeight="true" outlineLevel="0" collapsed="false">
      <c r="A20" s="241" t="s">
        <v>1189</v>
      </c>
      <c r="B20" s="241"/>
      <c r="C20" s="241"/>
      <c r="D20" s="348" t="s">
        <v>1190</v>
      </c>
      <c r="E20" s="348"/>
      <c r="F20" s="349" t="s">
        <v>1191</v>
      </c>
      <c r="G20" s="349"/>
      <c r="H20" s="238" t="s">
        <v>1192</v>
      </c>
      <c r="I20" s="238"/>
      <c r="J20" s="238"/>
    </row>
    <row r="21" customFormat="false" ht="21.75" hidden="false" customHeight="true" outlineLevel="0" collapsed="false">
      <c r="A21" s="241" t="s">
        <v>1193</v>
      </c>
      <c r="B21" s="241"/>
      <c r="C21" s="241"/>
      <c r="D21" s="348" t="s">
        <v>1194</v>
      </c>
      <c r="E21" s="348"/>
      <c r="F21" s="349" t="s">
        <v>1195</v>
      </c>
      <c r="G21" s="349"/>
      <c r="H21" s="238" t="s">
        <v>1196</v>
      </c>
      <c r="I21" s="238"/>
      <c r="J21" s="238"/>
    </row>
    <row r="22" customFormat="false" ht="21.75" hidden="false" customHeight="true" outlineLevel="0" collapsed="false">
      <c r="A22" s="241" t="s">
        <v>1197</v>
      </c>
      <c r="B22" s="241"/>
      <c r="C22" s="241"/>
      <c r="D22" s="348" t="s">
        <v>1198</v>
      </c>
      <c r="E22" s="348"/>
      <c r="F22" s="349" t="s">
        <v>1199</v>
      </c>
      <c r="G22" s="349"/>
      <c r="H22" s="238" t="s">
        <v>1200</v>
      </c>
      <c r="I22" s="238"/>
      <c r="J22" s="238"/>
    </row>
    <row r="23" customFormat="false" ht="21.75" hidden="false" customHeight="true" outlineLevel="0" collapsed="false">
      <c r="A23" s="241" t="s">
        <v>1201</v>
      </c>
      <c r="B23" s="241"/>
      <c r="C23" s="241"/>
      <c r="D23" s="348" t="s">
        <v>1202</v>
      </c>
      <c r="E23" s="348"/>
      <c r="F23" s="349" t="s">
        <v>1203</v>
      </c>
      <c r="G23" s="349"/>
      <c r="H23" s="238" t="s">
        <v>1204</v>
      </c>
      <c r="I23" s="238"/>
      <c r="J23" s="238"/>
    </row>
    <row r="24" customFormat="false" ht="21.75" hidden="false" customHeight="true" outlineLevel="0" collapsed="false">
      <c r="A24" s="241" t="s">
        <v>1205</v>
      </c>
      <c r="B24" s="241"/>
      <c r="C24" s="241"/>
      <c r="D24" s="348" t="s">
        <v>1206</v>
      </c>
      <c r="E24" s="348"/>
      <c r="F24" s="349" t="s">
        <v>1198</v>
      </c>
      <c r="G24" s="349"/>
      <c r="H24" s="238" t="s">
        <v>1207</v>
      </c>
      <c r="I24" s="238"/>
      <c r="J24" s="238"/>
    </row>
    <row r="25" customFormat="false" ht="21.75" hidden="false" customHeight="true" outlineLevel="0" collapsed="false">
      <c r="A25" s="241" t="s">
        <v>1208</v>
      </c>
      <c r="B25" s="241"/>
      <c r="C25" s="241"/>
      <c r="D25" s="348" t="s">
        <v>1209</v>
      </c>
      <c r="E25" s="348"/>
      <c r="F25" s="349" t="s">
        <v>1210</v>
      </c>
      <c r="G25" s="349"/>
      <c r="H25" s="238" t="s">
        <v>1211</v>
      </c>
      <c r="I25" s="238"/>
      <c r="J25" s="238"/>
    </row>
    <row r="28" customFormat="false" ht="24" hidden="false" customHeight="true" outlineLevel="0" collapsed="false">
      <c r="A28" s="15" t="s">
        <v>1212</v>
      </c>
      <c r="B28" s="15"/>
      <c r="C28" s="15"/>
      <c r="D28" s="15"/>
      <c r="E28" s="15"/>
      <c r="F28" s="15"/>
      <c r="G28" s="15"/>
      <c r="H28" s="15"/>
      <c r="I28" s="15"/>
      <c r="J28" s="15"/>
    </row>
    <row r="29" customFormat="false" ht="15" hidden="false" customHeight="true" outlineLevel="0" collapsed="false">
      <c r="A29" s="139" t="s">
        <v>1213</v>
      </c>
      <c r="B29" s="139"/>
      <c r="C29" s="139"/>
      <c r="D29" s="139"/>
      <c r="E29" s="139"/>
      <c r="F29" s="139"/>
      <c r="G29" s="139"/>
      <c r="H29" s="139"/>
      <c r="I29" s="139"/>
      <c r="J29" s="139"/>
    </row>
    <row r="30" customFormat="false" ht="15" hidden="false" customHeight="true" outlineLevel="0" collapsed="false">
      <c r="A30" s="139"/>
      <c r="B30" s="139"/>
      <c r="C30" s="139"/>
      <c r="D30" s="139"/>
      <c r="E30" s="139"/>
      <c r="F30" s="139"/>
      <c r="G30" s="139"/>
      <c r="H30" s="139"/>
      <c r="I30" s="139"/>
      <c r="J30" s="139"/>
    </row>
    <row r="31" customFormat="false" ht="15" hidden="false" customHeight="true" outlineLevel="0" collapsed="false">
      <c r="A31" s="105" t="s">
        <v>1214</v>
      </c>
      <c r="B31" s="105"/>
      <c r="C31" s="105"/>
      <c r="D31" s="105"/>
      <c r="E31" s="105"/>
      <c r="F31" s="105"/>
      <c r="G31" s="105"/>
      <c r="H31" s="105"/>
      <c r="I31" s="105"/>
      <c r="J31" s="105"/>
    </row>
    <row r="32" customFormat="false" ht="15" hidden="false" customHeight="true" outlineLevel="0" collapsed="false">
      <c r="A32" s="139" t="s">
        <v>1215</v>
      </c>
      <c r="B32" s="139"/>
      <c r="C32" s="139"/>
      <c r="D32" s="139"/>
      <c r="E32" s="139"/>
      <c r="F32" s="139"/>
      <c r="G32" s="139"/>
      <c r="H32" s="139"/>
      <c r="I32" s="139"/>
      <c r="J32" s="139"/>
    </row>
    <row r="33" customFormat="false" ht="15" hidden="false" customHeight="true" outlineLevel="0" collapsed="false">
      <c r="A33" s="139" t="s">
        <v>1216</v>
      </c>
      <c r="B33" s="139"/>
      <c r="C33" s="139"/>
      <c r="D33" s="139"/>
      <c r="E33" s="139"/>
      <c r="F33" s="139"/>
      <c r="G33" s="139"/>
      <c r="H33" s="139"/>
      <c r="I33" s="139"/>
      <c r="J33" s="139"/>
    </row>
    <row r="34" customFormat="false" ht="15" hidden="false" customHeight="true" outlineLevel="0" collapsed="false">
      <c r="A34" s="139" t="s">
        <v>1217</v>
      </c>
      <c r="B34" s="139"/>
      <c r="C34" s="139"/>
      <c r="D34" s="139"/>
      <c r="E34" s="139"/>
      <c r="F34" s="139"/>
      <c r="G34" s="139"/>
      <c r="H34" s="139"/>
      <c r="I34" s="139"/>
      <c r="J34" s="139"/>
    </row>
    <row r="35" customFormat="false" ht="15" hidden="false" customHeight="true" outlineLevel="0" collapsed="false">
      <c r="A35" s="139"/>
      <c r="B35" s="139"/>
      <c r="C35" s="139"/>
      <c r="D35" s="139"/>
      <c r="E35" s="139"/>
      <c r="F35" s="139"/>
      <c r="G35" s="139"/>
      <c r="H35" s="139"/>
      <c r="I35" s="139"/>
      <c r="J35" s="139"/>
    </row>
    <row r="36" customFormat="false" ht="15" hidden="false" customHeight="true" outlineLevel="0" collapsed="false">
      <c r="A36" s="105" t="s">
        <v>1218</v>
      </c>
      <c r="B36" s="105"/>
      <c r="C36" s="105"/>
      <c r="D36" s="105"/>
      <c r="E36" s="105"/>
      <c r="F36" s="105"/>
      <c r="G36" s="105"/>
      <c r="H36" s="105"/>
      <c r="I36" s="105"/>
      <c r="J36" s="105"/>
    </row>
    <row r="37" customFormat="false" ht="15" hidden="false" customHeight="true" outlineLevel="0" collapsed="false">
      <c r="A37" s="139" t="s">
        <v>1219</v>
      </c>
      <c r="B37" s="139"/>
      <c r="C37" s="139"/>
      <c r="D37" s="139"/>
      <c r="E37" s="139"/>
      <c r="F37" s="139"/>
      <c r="G37" s="139"/>
      <c r="H37" s="139"/>
      <c r="I37" s="139"/>
      <c r="J37" s="139"/>
    </row>
    <row r="38" customFormat="false" ht="15" hidden="false" customHeight="true" outlineLevel="0" collapsed="false">
      <c r="A38" s="139" t="s">
        <v>1220</v>
      </c>
      <c r="B38" s="139"/>
      <c r="C38" s="139"/>
      <c r="D38" s="139"/>
      <c r="E38" s="139"/>
      <c r="F38" s="139"/>
      <c r="G38" s="139"/>
      <c r="H38" s="139"/>
      <c r="I38" s="139"/>
      <c r="J38" s="139"/>
    </row>
    <row r="39" customFormat="false" ht="15" hidden="false" customHeight="true" outlineLevel="0" collapsed="false">
      <c r="A39" s="139" t="s">
        <v>1221</v>
      </c>
      <c r="B39" s="139"/>
      <c r="C39" s="139"/>
      <c r="D39" s="139"/>
      <c r="E39" s="139"/>
      <c r="F39" s="139"/>
      <c r="G39" s="139"/>
      <c r="H39" s="139"/>
      <c r="I39" s="139"/>
      <c r="J39" s="139"/>
    </row>
    <row r="40" customFormat="false" ht="15" hidden="false" customHeight="true" outlineLevel="0" collapsed="false">
      <c r="A40" s="139"/>
      <c r="B40" s="139"/>
      <c r="C40" s="139"/>
      <c r="D40" s="139"/>
      <c r="E40" s="139"/>
      <c r="F40" s="139"/>
      <c r="G40" s="139"/>
      <c r="H40" s="139"/>
      <c r="I40" s="139"/>
      <c r="J40" s="139"/>
    </row>
    <row r="41" customFormat="false" ht="15" hidden="false" customHeight="true" outlineLevel="0" collapsed="false">
      <c r="A41" s="105" t="s">
        <v>1222</v>
      </c>
      <c r="B41" s="105"/>
      <c r="C41" s="105"/>
      <c r="D41" s="105"/>
      <c r="E41" s="105"/>
      <c r="F41" s="105"/>
      <c r="G41" s="105"/>
      <c r="H41" s="105"/>
      <c r="I41" s="105"/>
      <c r="J41" s="105"/>
    </row>
    <row r="42" customFormat="false" ht="15" hidden="false" customHeight="true" outlineLevel="0" collapsed="false">
      <c r="A42" s="139" t="s">
        <v>1223</v>
      </c>
      <c r="B42" s="139"/>
      <c r="C42" s="139"/>
      <c r="D42" s="139"/>
      <c r="E42" s="139"/>
      <c r="F42" s="139"/>
      <c r="G42" s="139"/>
      <c r="H42" s="139"/>
      <c r="I42" s="139"/>
      <c r="J42" s="139"/>
    </row>
    <row r="43" customFormat="false" ht="15" hidden="false" customHeight="true" outlineLevel="0" collapsed="false">
      <c r="A43" s="139" t="s">
        <v>1224</v>
      </c>
      <c r="B43" s="139"/>
      <c r="C43" s="139"/>
      <c r="D43" s="139"/>
      <c r="E43" s="139"/>
      <c r="F43" s="139"/>
      <c r="G43" s="139"/>
      <c r="H43" s="139"/>
      <c r="I43" s="139"/>
      <c r="J43" s="139"/>
    </row>
    <row r="44" customFormat="false" ht="15" hidden="false" customHeight="true" outlineLevel="0" collapsed="false">
      <c r="A44" s="139" t="s">
        <v>1225</v>
      </c>
      <c r="B44" s="139"/>
      <c r="C44" s="139"/>
      <c r="D44" s="139"/>
      <c r="E44" s="139"/>
      <c r="F44" s="139"/>
      <c r="G44" s="139"/>
      <c r="H44" s="139"/>
      <c r="I44" s="139"/>
      <c r="J44" s="139"/>
    </row>
    <row r="47" customFormat="false" ht="15" hidden="false" customHeight="true" outlineLevel="0" collapsed="false">
      <c r="A47" s="350" t="s">
        <v>1226</v>
      </c>
      <c r="B47" s="350"/>
      <c r="C47" s="350"/>
      <c r="D47" s="350"/>
      <c r="E47" s="350"/>
      <c r="F47" s="350"/>
      <c r="G47" s="350"/>
      <c r="H47" s="350"/>
      <c r="I47" s="350"/>
      <c r="J47" s="350"/>
    </row>
    <row r="48" customFormat="false" ht="15" hidden="false" customHeight="true" outlineLevel="0" collapsed="false">
      <c r="A48" s="5" t="s">
        <v>1227</v>
      </c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true" outlineLevel="0" collapsed="false">
      <c r="A49" s="5" t="s">
        <v>1228</v>
      </c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true" outlineLevel="0" collapsed="false">
      <c r="A50" s="5" t="s">
        <v>1229</v>
      </c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true" outlineLevel="0" collapsed="false">
      <c r="A51" s="5" t="s">
        <v>1230</v>
      </c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true" outlineLevel="0" collapsed="false">
      <c r="A52" s="5" t="s">
        <v>1231</v>
      </c>
      <c r="B52" s="5"/>
      <c r="C52" s="5"/>
      <c r="D52" s="5"/>
      <c r="E52" s="5"/>
      <c r="F52" s="5"/>
      <c r="G52" s="5"/>
      <c r="H52" s="5"/>
      <c r="I52" s="5"/>
      <c r="J52" s="5"/>
    </row>
  </sheetData>
  <mergeCells count="66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J7"/>
    <mergeCell ref="C14:I14"/>
    <mergeCell ref="A17:J17"/>
    <mergeCell ref="A19:C19"/>
    <mergeCell ref="D19:E19"/>
    <mergeCell ref="F19:G19"/>
    <mergeCell ref="H19:J19"/>
    <mergeCell ref="A20:C20"/>
    <mergeCell ref="D20:E20"/>
    <mergeCell ref="F20:G20"/>
    <mergeCell ref="H20:J20"/>
    <mergeCell ref="A21:C21"/>
    <mergeCell ref="D21:E21"/>
    <mergeCell ref="F21:G21"/>
    <mergeCell ref="H21:J21"/>
    <mergeCell ref="A22:C22"/>
    <mergeCell ref="D22:E22"/>
    <mergeCell ref="F22:G22"/>
    <mergeCell ref="H22:J22"/>
    <mergeCell ref="A23:C23"/>
    <mergeCell ref="D23:E23"/>
    <mergeCell ref="F23:G23"/>
    <mergeCell ref="H23:J23"/>
    <mergeCell ref="A24:C24"/>
    <mergeCell ref="D24:E24"/>
    <mergeCell ref="F24:G24"/>
    <mergeCell ref="H24:J24"/>
    <mergeCell ref="A25:C25"/>
    <mergeCell ref="D25:E25"/>
    <mergeCell ref="F25:G25"/>
    <mergeCell ref="H25:J25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7:J47"/>
    <mergeCell ref="A48:J48"/>
    <mergeCell ref="A49:J49"/>
    <mergeCell ref="A50:J50"/>
    <mergeCell ref="A51:J51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22"/>
  </cols>
  <sheetData>
    <row r="1" customFormat="false" ht="30" hidden="false" customHeight="true" outlineLevel="0" collapsed="false">
      <c r="A1" s="2" t="s">
        <v>1232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1233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15" t="s">
        <v>1234</v>
      </c>
      <c r="B4" s="15"/>
      <c r="C4" s="15"/>
      <c r="D4" s="15" t="s">
        <v>1235</v>
      </c>
      <c r="E4" s="15"/>
      <c r="F4" s="15"/>
      <c r="G4" s="15" t="s">
        <v>1236</v>
      </c>
      <c r="H4" s="15"/>
      <c r="I4" s="15"/>
      <c r="J4" s="15"/>
      <c r="K4" s="15"/>
    </row>
    <row r="5" customFormat="false" ht="21.75" hidden="false" customHeight="true" outlineLevel="0" collapsed="false">
      <c r="A5" s="351" t="s">
        <v>1237</v>
      </c>
      <c r="B5" s="351"/>
      <c r="C5" s="351"/>
      <c r="D5" s="352" t="str">
        <f aca="false">COUNTIF(G9:G35,"✓")&amp;" / "&amp;COUNTA(G9:G35)</f>
        <v>0 / 0</v>
      </c>
      <c r="E5" s="352"/>
      <c r="F5" s="352"/>
      <c r="G5" s="353" t="s">
        <v>1238</v>
      </c>
      <c r="H5" s="353"/>
      <c r="I5" s="353"/>
      <c r="J5" s="353"/>
      <c r="K5" s="353"/>
    </row>
    <row r="7" customFormat="false" ht="31.5" hidden="false" customHeight="true" outlineLevel="0" collapsed="false">
      <c r="A7" s="17" t="s">
        <v>890</v>
      </c>
      <c r="B7" s="17" t="s">
        <v>186</v>
      </c>
      <c r="C7" s="17" t="s">
        <v>29</v>
      </c>
      <c r="D7" s="17" t="s">
        <v>334</v>
      </c>
      <c r="E7" s="17" t="s">
        <v>1239</v>
      </c>
      <c r="F7" s="17" t="s">
        <v>1240</v>
      </c>
      <c r="G7" s="17" t="s">
        <v>1241</v>
      </c>
      <c r="H7" s="17" t="s">
        <v>1242</v>
      </c>
      <c r="I7" s="17" t="s">
        <v>1243</v>
      </c>
      <c r="J7" s="17" t="s">
        <v>1244</v>
      </c>
      <c r="K7" s="17" t="s">
        <v>27</v>
      </c>
    </row>
    <row r="8" customFormat="false" ht="21.75" hidden="false" customHeight="true" outlineLevel="0" collapsed="false">
      <c r="A8" s="98" t="s">
        <v>1245</v>
      </c>
      <c r="B8" s="98"/>
      <c r="C8" s="98"/>
      <c r="D8" s="98"/>
      <c r="E8" s="98"/>
      <c r="F8" s="98"/>
      <c r="G8" s="98"/>
      <c r="H8" s="98"/>
      <c r="I8" s="98"/>
      <c r="J8" s="98"/>
      <c r="K8" s="98"/>
    </row>
    <row r="9" customFormat="false" ht="30" hidden="false" customHeight="true" outlineLevel="0" collapsed="false">
      <c r="A9" s="354" t="s">
        <v>1246</v>
      </c>
      <c r="B9" s="355" t="s">
        <v>1247</v>
      </c>
      <c r="C9" s="27" t="s">
        <v>1248</v>
      </c>
      <c r="D9" s="27" t="s">
        <v>1249</v>
      </c>
      <c r="E9" s="46" t="s">
        <v>1250</v>
      </c>
      <c r="F9" s="356" t="s">
        <v>1251</v>
      </c>
      <c r="G9" s="357"/>
      <c r="H9" s="358"/>
      <c r="I9" s="359"/>
      <c r="J9" s="360" t="s">
        <v>1252</v>
      </c>
      <c r="K9" s="113" t="s">
        <v>1253</v>
      </c>
    </row>
    <row r="10" customFormat="false" ht="30" hidden="false" customHeight="true" outlineLevel="0" collapsed="false">
      <c r="A10" s="354" t="s">
        <v>1246</v>
      </c>
      <c r="B10" s="361" t="s">
        <v>1254</v>
      </c>
      <c r="C10" s="27" t="s">
        <v>1255</v>
      </c>
      <c r="D10" s="27" t="s">
        <v>1256</v>
      </c>
      <c r="E10" s="46" t="s">
        <v>1250</v>
      </c>
      <c r="F10" s="356" t="s">
        <v>1257</v>
      </c>
      <c r="G10" s="357"/>
      <c r="H10" s="358"/>
      <c r="I10" s="359"/>
      <c r="J10" s="360" t="s">
        <v>1252</v>
      </c>
      <c r="K10" s="113" t="s">
        <v>1258</v>
      </c>
    </row>
    <row r="11" customFormat="false" ht="30" hidden="false" customHeight="true" outlineLevel="0" collapsed="false">
      <c r="A11" s="354" t="s">
        <v>1246</v>
      </c>
      <c r="B11" s="362" t="s">
        <v>1259</v>
      </c>
      <c r="C11" s="27" t="s">
        <v>1260</v>
      </c>
      <c r="D11" s="27" t="s">
        <v>1261</v>
      </c>
      <c r="E11" s="46" t="s">
        <v>1250</v>
      </c>
      <c r="F11" s="356" t="s">
        <v>1262</v>
      </c>
      <c r="G11" s="357"/>
      <c r="H11" s="358"/>
      <c r="I11" s="359"/>
      <c r="J11" s="360" t="s">
        <v>1252</v>
      </c>
      <c r="K11" s="113" t="s">
        <v>1263</v>
      </c>
    </row>
    <row r="12" customFormat="false" ht="30" hidden="false" customHeight="true" outlineLevel="0" collapsed="false">
      <c r="A12" s="354" t="s">
        <v>1246</v>
      </c>
      <c r="B12" s="363" t="s">
        <v>1264</v>
      </c>
      <c r="C12" s="27" t="s">
        <v>1265</v>
      </c>
      <c r="D12" s="27" t="s">
        <v>1266</v>
      </c>
      <c r="E12" s="46" t="s">
        <v>1250</v>
      </c>
      <c r="F12" s="356" t="s">
        <v>1267</v>
      </c>
      <c r="G12" s="357"/>
      <c r="H12" s="358"/>
      <c r="I12" s="359"/>
      <c r="J12" s="360" t="s">
        <v>1252</v>
      </c>
      <c r="K12" s="113" t="s">
        <v>1268</v>
      </c>
    </row>
    <row r="13" customFormat="false" ht="30" hidden="false" customHeight="true" outlineLevel="0" collapsed="false">
      <c r="A13" s="354" t="s">
        <v>1246</v>
      </c>
      <c r="B13" s="363" t="s">
        <v>1264</v>
      </c>
      <c r="C13" s="27" t="s">
        <v>1269</v>
      </c>
      <c r="D13" s="27" t="s">
        <v>1270</v>
      </c>
      <c r="E13" s="46" t="s">
        <v>1250</v>
      </c>
      <c r="F13" s="356" t="s">
        <v>1271</v>
      </c>
      <c r="G13" s="357"/>
      <c r="H13" s="358"/>
      <c r="I13" s="359"/>
      <c r="J13" s="360" t="s">
        <v>1252</v>
      </c>
      <c r="K13" s="113" t="s">
        <v>1272</v>
      </c>
    </row>
    <row r="14" customFormat="false" ht="30" hidden="false" customHeight="true" outlineLevel="0" collapsed="false">
      <c r="A14" s="354" t="s">
        <v>1246</v>
      </c>
      <c r="B14" s="355" t="s">
        <v>1247</v>
      </c>
      <c r="C14" s="27" t="s">
        <v>1273</v>
      </c>
      <c r="D14" s="27" t="s">
        <v>1274</v>
      </c>
      <c r="E14" s="46" t="s">
        <v>1250</v>
      </c>
      <c r="F14" s="356" t="s">
        <v>1275</v>
      </c>
      <c r="G14" s="357"/>
      <c r="H14" s="358"/>
      <c r="I14" s="359"/>
      <c r="J14" s="360" t="s">
        <v>1252</v>
      </c>
      <c r="K14" s="113" t="s">
        <v>1276</v>
      </c>
    </row>
    <row r="15" customFormat="false" ht="30" hidden="false" customHeight="true" outlineLevel="0" collapsed="false">
      <c r="A15" s="354" t="s">
        <v>1246</v>
      </c>
      <c r="B15" s="361" t="s">
        <v>1254</v>
      </c>
      <c r="C15" s="27" t="s">
        <v>1277</v>
      </c>
      <c r="D15" s="27" t="s">
        <v>1278</v>
      </c>
      <c r="E15" s="46" t="s">
        <v>1250</v>
      </c>
      <c r="F15" s="356" t="s">
        <v>1257</v>
      </c>
      <c r="G15" s="357"/>
      <c r="H15" s="358"/>
      <c r="I15" s="359"/>
      <c r="J15" s="360" t="s">
        <v>1252</v>
      </c>
      <c r="K15" s="113" t="s">
        <v>1279</v>
      </c>
    </row>
    <row r="16" customFormat="false" ht="30" hidden="false" customHeight="true" outlineLevel="0" collapsed="false">
      <c r="A16" s="354" t="s">
        <v>1246</v>
      </c>
      <c r="B16" s="364" t="s">
        <v>50</v>
      </c>
      <c r="C16" s="27" t="s">
        <v>1280</v>
      </c>
      <c r="D16" s="27" t="s">
        <v>1281</v>
      </c>
      <c r="E16" s="46" t="s">
        <v>1250</v>
      </c>
      <c r="F16" s="356" t="s">
        <v>1282</v>
      </c>
      <c r="G16" s="357"/>
      <c r="H16" s="358"/>
      <c r="I16" s="359"/>
      <c r="J16" s="360" t="s">
        <v>1252</v>
      </c>
      <c r="K16" s="113" t="s">
        <v>1283</v>
      </c>
    </row>
    <row r="17" customFormat="false" ht="21.75" hidden="false" customHeight="true" outlineLevel="0" collapsed="false">
      <c r="A17" s="100" t="s">
        <v>1284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8" customFormat="false" ht="30" hidden="false" customHeight="true" outlineLevel="0" collapsed="false">
      <c r="A18" s="354" t="s">
        <v>1246</v>
      </c>
      <c r="B18" s="361" t="s">
        <v>1254</v>
      </c>
      <c r="C18" s="27" t="s">
        <v>1285</v>
      </c>
      <c r="D18" s="27" t="s">
        <v>1286</v>
      </c>
      <c r="E18" s="46" t="s">
        <v>1287</v>
      </c>
      <c r="F18" s="365" t="s">
        <v>1288</v>
      </c>
      <c r="G18" s="357"/>
      <c r="H18" s="366"/>
      <c r="I18" s="367"/>
      <c r="J18" s="360" t="s">
        <v>1252</v>
      </c>
      <c r="K18" s="113" t="s">
        <v>1289</v>
      </c>
    </row>
    <row r="19" customFormat="false" ht="30" hidden="false" customHeight="true" outlineLevel="0" collapsed="false">
      <c r="A19" s="354" t="s">
        <v>1246</v>
      </c>
      <c r="B19" s="355" t="s">
        <v>1247</v>
      </c>
      <c r="C19" s="27" t="s">
        <v>1290</v>
      </c>
      <c r="D19" s="27" t="s">
        <v>1291</v>
      </c>
      <c r="E19" s="46" t="s">
        <v>1287</v>
      </c>
      <c r="F19" s="365" t="s">
        <v>1271</v>
      </c>
      <c r="G19" s="357"/>
      <c r="H19" s="366"/>
      <c r="I19" s="367"/>
      <c r="J19" s="360" t="s">
        <v>1252</v>
      </c>
      <c r="K19" s="113" t="s">
        <v>1292</v>
      </c>
    </row>
    <row r="20" customFormat="false" ht="30" hidden="false" customHeight="true" outlineLevel="0" collapsed="false">
      <c r="A20" s="354" t="s">
        <v>1246</v>
      </c>
      <c r="B20" s="363" t="s">
        <v>1264</v>
      </c>
      <c r="C20" s="27" t="s">
        <v>1293</v>
      </c>
      <c r="D20" s="27" t="s">
        <v>1294</v>
      </c>
      <c r="E20" s="46" t="s">
        <v>1287</v>
      </c>
      <c r="F20" s="365" t="s">
        <v>1295</v>
      </c>
      <c r="G20" s="357"/>
      <c r="H20" s="366"/>
      <c r="I20" s="367"/>
      <c r="J20" s="360" t="s">
        <v>1252</v>
      </c>
      <c r="K20" s="113" t="s">
        <v>1296</v>
      </c>
    </row>
    <row r="21" customFormat="false" ht="21.75" hidden="false" customHeight="true" outlineLevel="0" collapsed="false">
      <c r="A21" s="102" t="s">
        <v>1297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</row>
    <row r="22" customFormat="false" ht="30" hidden="false" customHeight="true" outlineLevel="0" collapsed="false">
      <c r="A22" s="354" t="s">
        <v>1246</v>
      </c>
      <c r="B22" s="364" t="s">
        <v>50</v>
      </c>
      <c r="C22" s="27" t="s">
        <v>1298</v>
      </c>
      <c r="D22" s="27" t="s">
        <v>1299</v>
      </c>
      <c r="E22" s="46" t="s">
        <v>1300</v>
      </c>
      <c r="F22" s="368" t="s">
        <v>1301</v>
      </c>
      <c r="G22" s="357"/>
      <c r="H22" s="366"/>
      <c r="I22" s="367"/>
      <c r="J22" s="360" t="s">
        <v>1252</v>
      </c>
      <c r="K22" s="113" t="s">
        <v>1302</v>
      </c>
    </row>
    <row r="23" customFormat="false" ht="30" hidden="false" customHeight="true" outlineLevel="0" collapsed="false">
      <c r="A23" s="354" t="s">
        <v>1246</v>
      </c>
      <c r="B23" s="362" t="s">
        <v>1303</v>
      </c>
      <c r="C23" s="27" t="s">
        <v>1304</v>
      </c>
      <c r="D23" s="27" t="s">
        <v>1305</v>
      </c>
      <c r="E23" s="46" t="s">
        <v>1300</v>
      </c>
      <c r="F23" s="368" t="s">
        <v>1306</v>
      </c>
      <c r="G23" s="357"/>
      <c r="H23" s="366"/>
      <c r="I23" s="367"/>
      <c r="J23" s="360" t="s">
        <v>1252</v>
      </c>
      <c r="K23" s="113" t="s">
        <v>1307</v>
      </c>
    </row>
    <row r="24" customFormat="false" ht="30" hidden="false" customHeight="true" outlineLevel="0" collapsed="false">
      <c r="A24" s="354" t="s">
        <v>1246</v>
      </c>
      <c r="B24" s="355" t="s">
        <v>1247</v>
      </c>
      <c r="C24" s="27" t="s">
        <v>1308</v>
      </c>
      <c r="D24" s="27" t="s">
        <v>1309</v>
      </c>
      <c r="E24" s="46" t="s">
        <v>1300</v>
      </c>
      <c r="F24" s="368" t="s">
        <v>1310</v>
      </c>
      <c r="G24" s="357"/>
      <c r="H24" s="366"/>
      <c r="I24" s="367"/>
      <c r="J24" s="360" t="s">
        <v>1252</v>
      </c>
      <c r="K24" s="113" t="s">
        <v>1311</v>
      </c>
    </row>
    <row r="25" customFormat="false" ht="30" hidden="false" customHeight="true" outlineLevel="0" collapsed="false">
      <c r="A25" s="354" t="s">
        <v>1246</v>
      </c>
      <c r="B25" s="363" t="s">
        <v>1264</v>
      </c>
      <c r="C25" s="27" t="s">
        <v>1312</v>
      </c>
      <c r="D25" s="27" t="s">
        <v>1313</v>
      </c>
      <c r="E25" s="46" t="s">
        <v>1314</v>
      </c>
      <c r="F25" s="368" t="s">
        <v>1315</v>
      </c>
      <c r="G25" s="357"/>
      <c r="H25" s="366"/>
      <c r="I25" s="367"/>
      <c r="J25" s="360" t="s">
        <v>1252</v>
      </c>
      <c r="K25" s="113" t="s">
        <v>1316</v>
      </c>
    </row>
    <row r="26" customFormat="false" ht="30" hidden="false" customHeight="true" outlineLevel="0" collapsed="false">
      <c r="A26" s="354" t="s">
        <v>1246</v>
      </c>
      <c r="B26" s="361" t="s">
        <v>1254</v>
      </c>
      <c r="C26" s="27" t="s">
        <v>1317</v>
      </c>
      <c r="D26" s="27" t="s">
        <v>1318</v>
      </c>
      <c r="E26" s="46" t="s">
        <v>1300</v>
      </c>
      <c r="F26" s="368" t="s">
        <v>1319</v>
      </c>
      <c r="G26" s="357"/>
      <c r="H26" s="366"/>
      <c r="I26" s="367"/>
      <c r="J26" s="360" t="s">
        <v>1252</v>
      </c>
      <c r="K26" s="113" t="s">
        <v>1320</v>
      </c>
    </row>
    <row r="27" customFormat="false" ht="30" hidden="false" customHeight="true" outlineLevel="0" collapsed="false">
      <c r="A27" s="354" t="s">
        <v>1246</v>
      </c>
      <c r="B27" s="364" t="s">
        <v>50</v>
      </c>
      <c r="C27" s="27" t="s">
        <v>1321</v>
      </c>
      <c r="D27" s="27" t="s">
        <v>1322</v>
      </c>
      <c r="E27" s="46" t="s">
        <v>1300</v>
      </c>
      <c r="F27" s="368" t="s">
        <v>1295</v>
      </c>
      <c r="G27" s="357"/>
      <c r="H27" s="366"/>
      <c r="I27" s="367"/>
      <c r="J27" s="360" t="s">
        <v>1252</v>
      </c>
      <c r="K27" s="113" t="s">
        <v>1323</v>
      </c>
    </row>
    <row r="28" customFormat="false" ht="30" hidden="false" customHeight="true" outlineLevel="0" collapsed="false">
      <c r="A28" s="354" t="s">
        <v>1246</v>
      </c>
      <c r="B28" s="362" t="s">
        <v>1303</v>
      </c>
      <c r="C28" s="27" t="s">
        <v>1324</v>
      </c>
      <c r="D28" s="27" t="s">
        <v>1325</v>
      </c>
      <c r="E28" s="46" t="s">
        <v>1300</v>
      </c>
      <c r="F28" s="368" t="s">
        <v>1288</v>
      </c>
      <c r="G28" s="357"/>
      <c r="H28" s="366"/>
      <c r="I28" s="367"/>
      <c r="J28" s="360" t="s">
        <v>1252</v>
      </c>
      <c r="K28" s="113" t="s">
        <v>1326</v>
      </c>
    </row>
    <row r="31" customFormat="false" ht="21.75" hidden="false" customHeight="true" outlineLevel="0" collapsed="false">
      <c r="A31" s="15" t="s">
        <v>1327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customFormat="false" ht="18" hidden="false" customHeight="true" outlineLevel="0" collapsed="false">
      <c r="A32" s="120" t="s">
        <v>1328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</row>
    <row r="33" customFormat="false" ht="15.75" hidden="false" customHeight="true" outlineLevel="0" collapsed="false">
      <c r="A33" s="6" t="s">
        <v>1329</v>
      </c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.75" hidden="false" customHeight="true" outlineLevel="0" collapsed="false">
      <c r="A34" s="6" t="s">
        <v>1330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.75" hidden="false" customHeight="true" outlineLevel="0" collapsed="false">
      <c r="A35" s="6" t="s">
        <v>1331</v>
      </c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5.75" hidden="false" customHeight="true" outlineLevel="0" collapsed="false">
      <c r="A36" s="6" t="s">
        <v>1332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15.75" hidden="false" customHeight="true" outlineLevel="0" collapsed="false">
      <c r="A37" s="6" t="s">
        <v>1333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5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8" hidden="false" customHeight="true" outlineLevel="0" collapsed="false">
      <c r="A39" s="120" t="s">
        <v>1334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</row>
    <row r="40" customFormat="false" ht="15.75" hidden="false" customHeight="true" outlineLevel="0" collapsed="false">
      <c r="A40" s="6" t="s">
        <v>1335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15.75" hidden="false" customHeight="true" outlineLevel="0" collapsed="false">
      <c r="A41" s="6" t="s">
        <v>1336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5.75" hidden="false" customHeight="true" outlineLevel="0" collapsed="false">
      <c r="A42" s="6" t="s">
        <v>1337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8" hidden="false" customHeight="true" outlineLevel="0" collapsed="false">
      <c r="A44" s="120" t="s">
        <v>1338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</row>
    <row r="45" customFormat="false" ht="15.75" hidden="false" customHeight="true" outlineLevel="0" collapsed="false">
      <c r="A45" s="6" t="s">
        <v>1339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customFormat="false" ht="15.75" hidden="false" customHeight="true" outlineLevel="0" collapsed="false">
      <c r="A46" s="6" t="s">
        <v>1340</v>
      </c>
      <c r="B46" s="6"/>
      <c r="C46" s="6"/>
      <c r="D46" s="6"/>
      <c r="E46" s="6"/>
      <c r="F46" s="6"/>
      <c r="G46" s="6"/>
      <c r="H46" s="6"/>
      <c r="I46" s="6"/>
      <c r="J46" s="6"/>
      <c r="K46" s="6"/>
    </row>
    <row r="47" customFormat="false" ht="15.75" hidden="false" customHeight="true" outlineLevel="0" collapsed="false">
      <c r="A47" s="6" t="s">
        <v>1341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8" hidden="false" customHeight="true" outlineLevel="0" collapsed="false">
      <c r="A49" s="120" t="s">
        <v>1342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</row>
    <row r="50" customFormat="false" ht="15.75" hidden="false" customHeight="true" outlineLevel="0" collapsed="false">
      <c r="A50" s="6" t="s">
        <v>1343</v>
      </c>
      <c r="B50" s="6"/>
      <c r="C50" s="6"/>
      <c r="D50" s="6"/>
      <c r="E50" s="6"/>
      <c r="F50" s="6"/>
      <c r="G50" s="6"/>
      <c r="H50" s="6"/>
      <c r="I50" s="6"/>
      <c r="J50" s="6"/>
      <c r="K50" s="6"/>
    </row>
  </sheetData>
  <mergeCells count="31">
    <mergeCell ref="A1:K1"/>
    <mergeCell ref="A2:K2"/>
    <mergeCell ref="A4:C4"/>
    <mergeCell ref="D4:F4"/>
    <mergeCell ref="G4:K4"/>
    <mergeCell ref="A5:C5"/>
    <mergeCell ref="D5:F5"/>
    <mergeCell ref="G5:K5"/>
    <mergeCell ref="A8:K8"/>
    <mergeCell ref="A17:K17"/>
    <mergeCell ref="A21:K21"/>
    <mergeCell ref="A31:K31"/>
    <mergeCell ref="A32:K32"/>
    <mergeCell ref="A33:K33"/>
    <mergeCell ref="A34:K34"/>
    <mergeCell ref="A35:K35"/>
    <mergeCell ref="A36:K36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</mergeCells>
  <conditionalFormatting sqref="G9:G28">
    <cfRule type="expression" priority="2" aboveAverage="0" equalAverage="0" bottom="0" percent="0" rank="0" text="" dxfId="3">
      <formula>EXACT(G9,"✓")</formula>
    </cfRule>
    <cfRule type="expression" priority="3" aboveAverage="0" equalAverage="0" bottom="0" percent="0" rank="0" text="" dxfId="4">
      <formula>EXACT(G9,"✗")</formula>
    </cfRule>
  </conditionalFormatting>
  <hyperlinks>
    <hyperlink ref="J9" r:id="rId1" display="Apri →"/>
    <hyperlink ref="J10" r:id="rId2" display="Apri →"/>
    <hyperlink ref="J11" r:id="rId3" display="Apri →"/>
    <hyperlink ref="J12" r:id="rId4" display="Apri →"/>
    <hyperlink ref="J13" r:id="rId5" display="Apri →"/>
    <hyperlink ref="J14" r:id="rId6" display="Apri →"/>
    <hyperlink ref="J15" r:id="rId7" display="Apri →"/>
    <hyperlink ref="J16" r:id="rId8" display="Apri →"/>
    <hyperlink ref="J18" r:id="rId9" display="Apri →"/>
    <hyperlink ref="J19" r:id="rId10" display="Apri →"/>
    <hyperlink ref="J20" r:id="rId11" display="Apri →"/>
    <hyperlink ref="J22" r:id="rId12" display="Apri →"/>
    <hyperlink ref="J23" r:id="rId13" display="Apri →"/>
    <hyperlink ref="J24" r:id="rId14" display="Apri →"/>
    <hyperlink ref="J25" r:id="rId15" display="Apri →"/>
    <hyperlink ref="J26" r:id="rId16" display="Apri →"/>
    <hyperlink ref="J27" r:id="rId17" display="Apri →"/>
    <hyperlink ref="J28" r:id="rId18" display="Apri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2026-05-13T21:36:43Z</dcterms:created>
  <dc:creator>openpyxl</dc:creator>
  <dc:description/>
  <dc:language>en-US</dc:language>
  <cp:lastModifiedBy/>
  <dcterms:modified xsi:type="dcterms:W3CDTF">2026-09-12T07:48:28Z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