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lton.monte\Documents\Documentos JMN\GEMOB\"/>
    </mc:Choice>
  </mc:AlternateContent>
  <bookViews>
    <workbookView xWindow="480" yWindow="105" windowWidth="17100" windowHeight="9855"/>
  </bookViews>
  <sheets>
    <sheet name="1jan a 20mar" sheetId="1" r:id="rId1"/>
    <sheet name="PAM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R9" i="1" l="1"/>
  <c r="R8" i="1"/>
  <c r="R7" i="1"/>
  <c r="R6" i="1"/>
  <c r="R5" i="1"/>
  <c r="R4" i="1"/>
  <c r="R3" i="1"/>
  <c r="F20" i="1"/>
  <c r="F19" i="1"/>
  <c r="F18" i="1"/>
  <c r="F14" i="1"/>
  <c r="Q5" i="1" l="1"/>
  <c r="Q2" i="1"/>
  <c r="Q3" i="1" s="1"/>
  <c r="Q7" i="1"/>
  <c r="Q8" i="1" s="1"/>
  <c r="P9" i="1" l="1"/>
  <c r="R20" i="1" s="1"/>
  <c r="V3" i="1" s="1"/>
  <c r="P5" i="1" l="1"/>
  <c r="P7" i="1"/>
  <c r="P2" i="1"/>
  <c r="P3" i="1" s="1"/>
  <c r="P8" i="1" l="1"/>
  <c r="B18" i="2" l="1"/>
  <c r="O7" i="1" l="1"/>
  <c r="O5" i="1"/>
  <c r="O2" i="1"/>
  <c r="R2" i="1" l="1"/>
  <c r="B15" i="2" l="1"/>
  <c r="N7" i="1"/>
  <c r="N6" i="1"/>
  <c r="R17" i="1" l="1"/>
  <c r="R18" i="1"/>
  <c r="N8" i="1"/>
  <c r="R16" i="1" l="1"/>
  <c r="O8" i="1" l="1"/>
  <c r="R19" i="1" s="1"/>
  <c r="O3" i="1" l="1"/>
  <c r="N2" i="1"/>
  <c r="N3" i="1" l="1"/>
  <c r="R14" i="1" s="1"/>
  <c r="R13" i="1"/>
  <c r="B17" i="2"/>
  <c r="B16" i="2" l="1"/>
  <c r="M10" i="1" l="1"/>
  <c r="M4" i="1"/>
  <c r="R15" i="1" l="1"/>
  <c r="V4" i="1" l="1"/>
  <c r="U4" i="1"/>
  <c r="U3" i="1" l="1"/>
  <c r="C9" i="2" l="1"/>
  <c r="B14" i="2" s="1"/>
  <c r="C6" i="2"/>
  <c r="B11" i="2" s="1"/>
  <c r="C7" i="2"/>
  <c r="B12" i="2" l="1"/>
  <c r="C8" i="2"/>
  <c r="B13" i="2" s="1"/>
</calcChain>
</file>

<file path=xl/sharedStrings.xml><?xml version="1.0" encoding="utf-8"?>
<sst xmlns="http://schemas.openxmlformats.org/spreadsheetml/2006/main" count="72" uniqueCount="52">
  <si>
    <t>Natureza de lançamento</t>
  </si>
  <si>
    <t>-</t>
  </si>
  <si>
    <t>3. . . .  .   . .  .-ENTRADAS DE RECURSOS</t>
  </si>
  <si>
    <t>3.1. . .  .   . .  .-RECEITAS OPERACIONAIS</t>
  </si>
  <si>
    <t>3.1.1.  .  .  .-CAMPANHA ANUAL</t>
  </si>
  <si>
    <t>3.1.2.  .  .  .-PARCERIAS NA AÇÃO MISSIONÁRIA</t>
  </si>
  <si>
    <t>3.1.1.01.01.01.01-Campanha-Ofertas identificadas</t>
  </si>
  <si>
    <t>3.1.1.01.01.01.02-Campanha-Oferta não Identificada</t>
  </si>
  <si>
    <t xml:space="preserve">3.1.2.01.01.01.01-Parcerias na Ação Missionária </t>
  </si>
  <si>
    <t>01/2017 - Janeiro</t>
  </si>
  <si>
    <t>02/2017 - Fevereiro</t>
  </si>
  <si>
    <t>03/2017 - Março</t>
  </si>
  <si>
    <t>jan</t>
  </si>
  <si>
    <t>fev</t>
  </si>
  <si>
    <t>mar</t>
  </si>
  <si>
    <t>$</t>
  </si>
  <si>
    <t>04/2017 - Abril</t>
  </si>
  <si>
    <t>Total</t>
  </si>
  <si>
    <t>Série</t>
  </si>
  <si>
    <t>Mês</t>
  </si>
  <si>
    <t>%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</si>
  <si>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</si>
  <si>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</si>
  <si>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</si>
  <si>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</si>
  <si>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</si>
  <si>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</si>
  <si>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</si>
  <si>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</si>
  <si>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</si>
  <si>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05/2017 - Maio</t>
  </si>
  <si>
    <t>06/2017 - Junho</t>
  </si>
  <si>
    <t>07/2017 - Julho</t>
  </si>
  <si>
    <t>média</t>
  </si>
  <si>
    <t>08/2017 - Agosto</t>
  </si>
  <si>
    <t>Contratos</t>
  </si>
  <si>
    <t>Valor</t>
  </si>
  <si>
    <t>09/2017 - Setembro</t>
  </si>
  <si>
    <t>Campanha/set</t>
  </si>
  <si>
    <t>Campanha/anual</t>
  </si>
  <si>
    <t>Campanha/alvo</t>
  </si>
  <si>
    <t>PAM/Anual</t>
  </si>
  <si>
    <t>3917 em 2016</t>
  </si>
  <si>
    <t>10/2017 - Outubro</t>
  </si>
  <si>
    <t>11/2017 - Novembro</t>
  </si>
  <si>
    <t>PAM/Receiras anual</t>
  </si>
  <si>
    <t>PAM/Novos Cont.</t>
  </si>
  <si>
    <t>PAM/Valor Comp.</t>
  </si>
  <si>
    <t>Envolvimento (igrejas)</t>
  </si>
  <si>
    <t>Receitas total</t>
  </si>
  <si>
    <t xml:space="preserve"> </t>
  </si>
  <si>
    <t>01/2018 - 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</si>
</sst>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"/>
    <numFmt numFmtId="165" formatCode="#,##0.0"/>
    <numFmt numFmtId="166" formatCode="_-* #,##0.0_-;\-* #,##0.0_-;_-* &quot;-&quot;??_-;_-@_-"/>
    <numFmt numFmtId="167" formatCode="_-* #,##0_-;\-* #,##0_-;_-* &quot;-&quot;??_-;_-@_-"/>
  </numFmts>
  <fonts count="13" x14ac:knownFonts="1">
    <font>
      <sz val="10"/>
      <name val="Arial"/>
    </font>
    <font>
      <sz val="10"/>
      <name val="Arial"/>
      <family val="2"/>
    </font>
    <font>
      <sz val="9"/>
      <color indexed="63"/>
      <name val="Segoe UI"/>
      <family val="2"/>
    </font>
    <font>
      <sz val="12"/>
      <color indexed="63"/>
      <name val="Segoe UI"/>
      <family val="2"/>
    </font>
    <font>
      <sz val="9"/>
      <name val="Segoe UI"/>
      <family val="2"/>
    </font>
    <font>
      <sz val="9"/>
      <color indexed="63"/>
      <name val="Segoe UI"/>
      <family val="2"/>
    </font>
    <font>
      <sz val="9"/>
      <color indexed="63"/>
      <name val="Segoe UI"/>
      <family val="2"/>
    </font>
    <font>
      <b/>
      <sz val="10"/>
      <name val="Calibri"/>
      <family val="2"/>
      <scheme val="minor"/>
    </font>
    <font>
      <sz val="9"/>
      <color rgb="FF00B050"/>
      <name val="Segoe UI"/>
      <family val="2"/>
    </font>
    <font>
      <b/>
      <sz val="9"/>
      <color indexed="63"/>
      <name val="Segoe UI"/>
      <family val="2"/>
    </font>
    <font>
      <sz val="9"/>
      <color indexed="63"/>
      <name val="Segoe UI"/>
      <family val="2"/>
    </font>
    <font>
      <sz val="9"/>
      <color theme="1"/>
      <name val="Segoe UI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61"/>
      </patternFill>
    </fill>
    <fill>
      <patternFill patternType="solid">
        <fgColor indexed="59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4" borderId="1" xfId="0" applyNumberFormat="1" applyFont="1" applyFill="1" applyBorder="1" applyAlignment="1" applyProtection="1">
      <alignment horizontal="left" vertical="top" wrapText="1"/>
    </xf>
    <xf numFmtId="0" fontId="3" fillId="2" borderId="0" xfId="0" applyNumberFormat="1" applyFont="1" applyFill="1" applyBorder="1" applyAlignment="1" applyProtection="1">
      <alignment horizontal="center" vertical="top" wrapText="1"/>
    </xf>
    <xf numFmtId="0" fontId="3" fillId="4" borderId="0" xfId="0" applyNumberFormat="1" applyFont="1" applyFill="1" applyBorder="1" applyAlignment="1" applyProtection="1">
      <alignment horizontal="center" vertical="top" wrapText="1"/>
    </xf>
    <xf numFmtId="0" fontId="4" fillId="5" borderId="2" xfId="0" applyNumberFormat="1" applyFont="1" applyFill="1" applyBorder="1" applyAlignment="1" applyProtection="1">
      <alignment horizontal="left" vertical="top" wrapText="1"/>
    </xf>
    <xf numFmtId="0" fontId="4" fillId="5" borderId="3" xfId="0" applyNumberFormat="1" applyFont="1" applyFill="1" applyBorder="1" applyAlignment="1" applyProtection="1">
      <alignment horizontal="left" vertical="top" wrapText="1"/>
    </xf>
    <xf numFmtId="43" fontId="2" fillId="2" borderId="1" xfId="1" applyFont="1" applyFill="1" applyBorder="1" applyAlignment="1" applyProtection="1">
      <alignment horizontal="right" vertical="top" wrapText="1"/>
    </xf>
    <xf numFmtId="43" fontId="2" fillId="4" borderId="1" xfId="1" applyFont="1" applyFill="1" applyBorder="1" applyAlignment="1" applyProtection="1">
      <alignment horizontal="right" vertical="top" wrapText="1"/>
    </xf>
    <xf numFmtId="43" fontId="0" fillId="0" borderId="0" xfId="1" applyFont="1"/>
    <xf numFmtId="4" fontId="4" fillId="5" borderId="1" xfId="1" applyNumberFormat="1" applyFont="1" applyFill="1" applyBorder="1" applyAlignment="1" applyProtection="1">
      <alignment horizontal="right" vertical="top" wrapText="1"/>
    </xf>
    <xf numFmtId="0" fontId="7" fillId="0" borderId="0" xfId="0" applyFont="1"/>
    <xf numFmtId="164" fontId="7" fillId="0" borderId="0" xfId="0" applyNumberFormat="1" applyFont="1"/>
    <xf numFmtId="43" fontId="0" fillId="0" borderId="0" xfId="0" applyNumberFormat="1"/>
    <xf numFmtId="0" fontId="2" fillId="4" borderId="1" xfId="0" applyNumberFormat="1" applyFont="1" applyFill="1" applyBorder="1" applyAlignment="1" applyProtection="1">
      <alignment horizontal="left" vertical="top"/>
    </xf>
    <xf numFmtId="0" fontId="2" fillId="2" borderId="1" xfId="0" applyNumberFormat="1" applyFont="1" applyFill="1" applyBorder="1" applyAlignment="1" applyProtection="1">
      <alignment horizontal="left" vertical="top"/>
    </xf>
    <xf numFmtId="43" fontId="5" fillId="2" borderId="1" xfId="1" applyFont="1" applyFill="1" applyBorder="1" applyAlignment="1" applyProtection="1">
      <alignment horizontal="right" vertical="top" wrapText="1"/>
    </xf>
    <xf numFmtId="43" fontId="5" fillId="4" borderId="1" xfId="1" applyFont="1" applyFill="1" applyBorder="1" applyAlignment="1" applyProtection="1">
      <alignment horizontal="right" vertical="top" wrapText="1"/>
    </xf>
    <xf numFmtId="0" fontId="6" fillId="3" borderId="1" xfId="0" applyNumberFormat="1" applyFont="1" applyFill="1" applyBorder="1" applyAlignment="1" applyProtection="1">
      <alignment horizontal="right" vertical="top" wrapText="1"/>
    </xf>
    <xf numFmtId="4" fontId="0" fillId="0" borderId="0" xfId="0" applyNumberFormat="1"/>
    <xf numFmtId="0" fontId="2" fillId="3" borderId="4" xfId="0" applyNumberFormat="1" applyFont="1" applyFill="1" applyBorder="1" applyAlignment="1" applyProtection="1">
      <alignment horizontal="right" vertical="top" wrapText="1"/>
    </xf>
    <xf numFmtId="164" fontId="2" fillId="3" borderId="4" xfId="0" applyNumberFormat="1" applyFont="1" applyFill="1" applyBorder="1" applyAlignment="1" applyProtection="1">
      <alignment horizontal="right" vertical="top" wrapText="1"/>
    </xf>
    <xf numFmtId="43" fontId="2" fillId="3" borderId="4" xfId="1" applyFont="1" applyFill="1" applyBorder="1" applyAlignment="1" applyProtection="1">
      <alignment horizontal="right" vertical="top" wrapText="1"/>
    </xf>
    <xf numFmtId="43" fontId="8" fillId="3" borderId="4" xfId="1" applyFont="1" applyFill="1" applyBorder="1" applyAlignment="1" applyProtection="1">
      <alignment horizontal="right" vertical="top" wrapText="1"/>
    </xf>
    <xf numFmtId="0" fontId="9" fillId="3" borderId="4" xfId="0" applyNumberFormat="1" applyFont="1" applyFill="1" applyBorder="1" applyAlignment="1" applyProtection="1">
      <alignment horizontal="right" vertical="top" wrapText="1"/>
    </xf>
    <xf numFmtId="0" fontId="9" fillId="3" borderId="4" xfId="0" applyNumberFormat="1" applyFont="1" applyFill="1" applyBorder="1" applyAlignment="1" applyProtection="1">
      <alignment horizontal="center" vertical="top" wrapText="1"/>
    </xf>
    <xf numFmtId="165" fontId="4" fillId="5" borderId="1" xfId="1" applyNumberFormat="1" applyFont="1" applyFill="1" applyBorder="1" applyAlignment="1" applyProtection="1">
      <alignment horizontal="right" vertical="top" wrapText="1"/>
    </xf>
    <xf numFmtId="0" fontId="1" fillId="0" borderId="0" xfId="0" applyFont="1"/>
    <xf numFmtId="166" fontId="0" fillId="0" borderId="0" xfId="0" applyNumberFormat="1"/>
    <xf numFmtId="0" fontId="10" fillId="3" borderId="1" xfId="0" applyNumberFormat="1" applyFont="1" applyFill="1" applyBorder="1" applyAlignment="1" applyProtection="1">
      <alignment horizontal="right" vertical="top" wrapText="1"/>
    </xf>
    <xf numFmtId="43" fontId="11" fillId="3" borderId="4" xfId="1" applyFont="1" applyFill="1" applyBorder="1" applyAlignment="1" applyProtection="1">
      <alignment horizontal="right" vertical="top" wrapText="1"/>
    </xf>
    <xf numFmtId="14" fontId="0" fillId="0" borderId="0" xfId="0" applyNumberFormat="1"/>
    <xf numFmtId="43" fontId="12" fillId="0" borderId="0" xfId="1" applyFont="1"/>
    <xf numFmtId="167" fontId="0" fillId="0" borderId="0" xfId="1" applyNumberFormat="1" applyFont="1"/>
    <xf numFmtId="167" fontId="0" fillId="0" borderId="0" xfId="0" applyNumberFormat="1"/>
    <xf numFmtId="43" fontId="10" fillId="3" borderId="1" xfId="1" applyFont="1" applyFill="1" applyBorder="1" applyAlignment="1" applyProtection="1">
      <alignment horizontal="right" vertical="top" wrapText="1"/>
    </xf>
    <xf numFmtId="43" fontId="4" fillId="5" borderId="1" xfId="1" applyFont="1" applyFill="1" applyBorder="1" applyAlignment="1" applyProtection="1">
      <alignment horizontal="right" vertical="top" wrapText="1"/>
    </xf>
    <xf numFmtId="4" fontId="4" fillId="0" borderId="1" xfId="1" applyNumberFormat="1" applyFont="1" applyFill="1" applyBorder="1" applyAlignment="1" applyProtection="1">
      <alignment horizontal="right" vertical="top" wrapText="1"/>
    </xf>
    <xf numFmtId="164" fontId="0" fillId="0" borderId="0" xfId="0" applyNumberFormat="1"/>
    <xf numFmtId="43" fontId="2" fillId="3" borderId="1" xfId="1" applyFont="1" applyFill="1" applyBorder="1" applyAlignment="1" applyProtection="1">
      <alignment horizontal="right" vertical="top" wrapText="1"/>
    </xf>
    <xf numFmtId="0" fontId="0" fillId="0" borderId="0" xfId="1" applyNumberFormat="1" applyFont="1"/>
    <xf numFmtId="2" fontId="0" fillId="0" borderId="0" xfId="0" applyNumberFormat="1"/>
    <xf numFmtId="2" fontId="0" fillId="0" borderId="0" xfId="0" applyNumberFormat="1" applyAlignment="1">
      <alignment horizontal="right" indent="1"/>
    </xf>
    <xf numFmtId="4" fontId="1" fillId="0" borderId="0" xfId="0" applyNumberFormat="1" applyFont="1"/>
    <xf numFmtId="0" fontId="2" fillId="2" borderId="1" xfId="0" applyNumberFormat="1" applyFont="1" applyFill="1" applyBorder="1" applyAlignment="1" applyProtection="1">
      <alignment horizontal="left" vertical="top" wrapText="1"/>
    </xf>
    <xf numFmtId="0" fontId="2" fillId="4" borderId="1" xfId="0" applyNumberFormat="1" applyFont="1" applyFill="1" applyBorder="1" applyAlignment="1" applyProtection="1">
      <alignment horizontal="left" vertical="top" wrapText="1"/>
    </xf>
    <xf numFmtId="0" fontId="2" fillId="4" borderId="1" xfId="0" applyNumberFormat="1" applyFont="1" applyFill="1" applyBorder="1" applyAlignment="1" applyProtection="1">
      <alignment horizontal="left" vertical="top"/>
    </xf>
    <xf numFmtId="0" fontId="9" fillId="3" borderId="4" xfId="0" applyNumberFormat="1" applyFont="1" applyFill="1" applyBorder="1" applyAlignment="1" applyProtection="1">
      <alignment horizontal="center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</cellXfs>
  <cellStyles count="5">
    <cellStyle name="Moeda" xfId="1" builtinId="4"/>
    <cellStyle name="Moeda [0]" xfId="1" builtinId="7"/>
    <cellStyle name="Normal" xfId="0" builtinId="0"/>
    <cellStyle name="Porcentagem" xfId="1" builtinId="5"/>
    <cellStyle name="Vírgul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333399"/>
      <rgbColor rgb="0000330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0000"/>
      <rgbColor rgb="00808080"/>
      <rgbColor rgb="00FCFDFF"/>
      <rgbColor rgb="00F0F2F6"/>
      <rgbColor rgb="00EBEEF1"/>
      <rgbColor rgb="00C0C0C0"/>
      <rgbColor rgb="003B3B3B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'1jan a 20mar'!$U$2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-1.5093798876573134E-2"/>
                  <c:y val="-7.9688286961960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2949315346284861E-17"/>
                  <c:y val="-5.1593717753926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342716990933046E-3"/>
                  <c:y val="-5.15933484359754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7179726138513944E-16"/>
                  <c:y val="-6.5664731686815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7116309534980532E-2"/>
                  <c:y val="-3.3100352524339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'1jan a 20mar'!$T$3:$T$4</c:f>
              <c:strCache>
                <c:ptCount val="2"/>
                <c:pt idx="0">
                  <c:v>Total</c:v>
                </c:pt>
                <c:pt idx="1">
                  <c:v>jan</c:v>
                </c:pt>
              </c:strCache>
            </c:strRef>
          </c:cat>
          <c:val>
            <c:numRef>
              <c:f>'1jan a 20mar'!$U$3:$U$4</c:f>
              <c:numCache>
                <c:formatCode>0.0</c:formatCode>
                <c:ptCount val="2"/>
                <c:pt idx="0" formatCode="#,##0.0">
                  <c:v>-74.399029824447922</c:v>
                </c:pt>
                <c:pt idx="1">
                  <c:v>-74.399029824447922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5224832"/>
        <c:axId val="-1205223200"/>
      </c:lineChart>
      <c:catAx>
        <c:axId val="-120522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05223200"/>
        <c:crosses val="autoZero"/>
        <c:auto val="1"/>
        <c:lblAlgn val="ctr"/>
        <c:lblOffset val="100"/>
        <c:noMultiLvlLbl val="0"/>
      </c:catAx>
      <c:valAx>
        <c:axId val="-12052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052248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  <a:alpha val="52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PAM!$B$5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PAM!$A$6:$A$9</c:f>
              <c:strCache>
                <c:ptCount val="4"/>
                <c:pt idx="0">
                  <c:v>Campanha/set</c:v>
                </c:pt>
                <c:pt idx="1">
                  <c:v>Campanha/anual</c:v>
                </c:pt>
                <c:pt idx="2">
                  <c:v>Campanha/alvo</c:v>
                </c:pt>
                <c:pt idx="3">
                  <c:v>PAM/Anual</c:v>
                </c:pt>
              </c:strCache>
            </c:strRef>
          </c:cat>
          <c:val>
            <c:numRef>
              <c:f>PAM!$B$6:$B$9</c:f>
              <c:numCache>
                <c:formatCode>_(* #,##0.00_);_(* \(#,##0.00\);_(* "-"??_);_(@_)</c:formatCode>
                <c:ptCount val="4"/>
                <c:pt idx="0">
                  <c:v>10111009.130000001</c:v>
                </c:pt>
                <c:pt idx="1">
                  <c:v>12720334.470000001</c:v>
                </c:pt>
                <c:pt idx="2">
                  <c:v>17000000</c:v>
                </c:pt>
                <c:pt idx="3">
                  <c:v>16755912.689999999</c:v>
                </c:pt>
              </c:numCache>
            </c:numRef>
          </c:val>
        </c:ser>
        <c:ser>
          <c:idx val="1"/>
          <c:order val="1"/>
          <c:tx>
            <c:strRef>
              <c:f>PAM!$C$5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PAM!$A$6:$A$9</c:f>
              <c:strCache>
                <c:ptCount val="4"/>
                <c:pt idx="0">
                  <c:v>Campanha/set</c:v>
                </c:pt>
                <c:pt idx="1">
                  <c:v>Campanha/anual</c:v>
                </c:pt>
                <c:pt idx="2">
                  <c:v>Campanha/alvo</c:v>
                </c:pt>
                <c:pt idx="3">
                  <c:v>PAM/Anual</c:v>
                </c:pt>
              </c:strCache>
            </c:strRef>
          </c:cat>
          <c:val>
            <c:numRef>
              <c:f>PAM!$C$6:$C$9</c:f>
              <c:numCache>
                <c:formatCode>_(* #,##0.00_);_(* \(#,##0.00\);_(* "-"??_);_(@_)</c:formatCode>
                <c:ptCount val="4"/>
                <c:pt idx="0">
                  <c:v>2685060.25</c:v>
                </c:pt>
                <c:pt idx="1">
                  <c:v>4816795.49</c:v>
                </c:pt>
                <c:pt idx="2">
                  <c:v>4816795.49</c:v>
                </c:pt>
                <c:pt idx="3">
                  <c:v>14458069.139999999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66437840"/>
        <c:axId val="-1451542288"/>
      </c:barChart>
      <c:catAx>
        <c:axId val="-12664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51542288"/>
        <c:crosses val="autoZero"/>
        <c:auto val="1"/>
        <c:lblAlgn val="ctr"/>
        <c:lblOffset val="100"/>
        <c:noMultiLvlLbl val="0"/>
      </c:catAx>
      <c:valAx>
        <c:axId val="-14515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664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Percentuais</a:t>
            </a:r>
            <a:r>
              <a:rPr lang="pt-BR" baseline="0"/>
              <a:t> - base 2016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PAM!$A$11:$A$18</c:f>
              <c:strCache>
                <c:ptCount val="8"/>
                <c:pt idx="0">
                  <c:v>Campanha/set</c:v>
                </c:pt>
                <c:pt idx="1">
                  <c:v>Campanha/anual</c:v>
                </c:pt>
                <c:pt idx="2">
                  <c:v>Campanha/alvo</c:v>
                </c:pt>
                <c:pt idx="3">
                  <c:v>PAM/Receiras anual</c:v>
                </c:pt>
                <c:pt idx="4">
                  <c:v>Receitas total</c:v>
                </c:pt>
                <c:pt idx="5">
                  <c:v>PAM/Novos Cont.</c:v>
                </c:pt>
                <c:pt idx="6">
                  <c:v>PAM/Valor Comp.</c:v>
                </c:pt>
                <c:pt idx="7">
                  <c:v>Envolvimento (igrejas)</c:v>
                </c:pt>
              </c:strCache>
            </c:strRef>
          </c:cat>
          <c:val>
            <c:numRef>
              <c:f>PAM!$B$11:$B$18</c:f>
              <c:numCache>
                <c:formatCode>0.0</c:formatCode>
                <c:ptCount val="8"/>
                <c:pt idx="0">
                  <c:v>26.55580877712055</c:v>
                </c:pt>
                <c:pt idx="1">
                  <c:v>37.866893369510592</c:v>
                </c:pt>
                <c:pt idx="2">
                  <c:v>28.334091117647059</c:v>
                </c:pt>
                <c:pt idx="3">
                  <c:v>86.286371906369723</c:v>
                </c:pt>
                <c:pt idx="4" formatCode="0.00">
                  <c:v>25.600970175552078</c:v>
                </c:pt>
                <c:pt idx="5">
                  <c:v>144.20702095185237</c:v>
                </c:pt>
                <c:pt idx="6">
                  <c:v>174.23297213622291</c:v>
                </c:pt>
                <c:pt idx="7" formatCode="0.00">
                  <c:v>25.785039571100331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00656272"/>
        <c:axId val="-1200651920"/>
      </c:barChart>
      <c:catAx>
        <c:axId val="-12006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00651920"/>
        <c:crosses val="autoZero"/>
        <c:auto val="1"/>
        <c:lblAlgn val="ctr"/>
        <c:lblOffset val="100"/>
        <c:noMultiLvlLbl val="0"/>
      </c:catAx>
      <c:valAx>
        <c:axId val="-12006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20065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224640</xdr:colOff>
      <xdr:row>0</xdr:row>
      <xdr:rowOff>127820</xdr:rowOff>
    </xdr:from>
    <xdr:to>
      <xdr:col>30</xdr:col>
      <xdr:colOff>533946</xdr:colOff>
      <xdr:row>14</xdr:row>
      <xdr:rowOff>126181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109537</xdr:rowOff>
    </xdr:from>
    <xdr:to>
      <xdr:col>10</xdr:col>
      <xdr:colOff>133349</xdr:colOff>
      <xdr:row>18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</xdr:row>
      <xdr:rowOff>100011</xdr:rowOff>
    </xdr:from>
    <xdr:to>
      <xdr:col>17</xdr:col>
      <xdr:colOff>428625</xdr:colOff>
      <xdr:row>24</xdr:row>
      <xdr:rowOff>47624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lton.monte/Desktop/PAM%20e%20Campanha_comparati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15">
          <cell r="B15">
            <v>975133.1</v>
          </cell>
          <cell r="C15">
            <v>244250.68999999997</v>
          </cell>
          <cell r="D15">
            <v>337699.03</v>
          </cell>
          <cell r="E15">
            <v>97649.4</v>
          </cell>
          <cell r="F15">
            <v>109762.36</v>
          </cell>
          <cell r="G15">
            <v>141108.26</v>
          </cell>
          <cell r="H15">
            <v>125100.4</v>
          </cell>
          <cell r="I15">
            <v>101032</v>
          </cell>
          <cell r="J15">
            <v>539921.03</v>
          </cell>
          <cell r="K15">
            <v>2145139.2200000002</v>
          </cell>
        </row>
        <row r="17">
          <cell r="B17">
            <v>1387326.3099999996</v>
          </cell>
          <cell r="C17">
            <v>1191161.6499999997</v>
          </cell>
          <cell r="D17">
            <v>1539465.0199999998</v>
          </cell>
          <cell r="E17">
            <v>1299429.3099999998</v>
          </cell>
          <cell r="F17">
            <v>1600204.4200000002</v>
          </cell>
          <cell r="G17">
            <v>1541571.28</v>
          </cell>
          <cell r="H17">
            <v>1362479.07</v>
          </cell>
          <cell r="I17">
            <v>1531517.35</v>
          </cell>
          <cell r="J17">
            <v>1370668.47</v>
          </cell>
          <cell r="K17">
            <v>1634246.2599999998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showGridLines="0" tabSelected="1" topLeftCell="B1" zoomScale="80" zoomScaleNormal="80" workbookViewId="0">
      <selection activeCell="V15" sqref="V15"/>
    </sheetView>
  </sheetViews>
  <sheetFormatPr defaultRowHeight="12.75" x14ac:dyDescent="0.2"/>
  <cols>
    <col min="1" max="1" width="2.140625" customWidth="1"/>
    <col min="2" max="2" width="1.28515625" customWidth="1"/>
    <col min="3" max="4" width="2" customWidth="1"/>
    <col min="5" max="5" width="39" customWidth="1"/>
    <col min="6" max="6" width="15.28515625" customWidth="1"/>
    <col min="7" max="7" width="16.7109375" hidden="1" customWidth="1"/>
    <col min="8" max="13" width="15" hidden="1" customWidth="1"/>
    <col min="14" max="14" width="17.5703125" hidden="1" customWidth="1"/>
    <col min="15" max="15" width="15.7109375" hidden="1" customWidth="1"/>
    <col min="16" max="16" width="17.28515625" hidden="1" customWidth="1"/>
    <col min="17" max="17" width="17.28515625" customWidth="1"/>
    <col min="18" max="18" width="14.140625" bestFit="1" customWidth="1"/>
    <col min="19" max="19" width="3.85546875" customWidth="1"/>
    <col min="20" max="20" width="6.7109375" customWidth="1"/>
    <col min="21" max="21" width="6.85546875" customWidth="1"/>
    <col min="22" max="23" width="13.85546875" bestFit="1" customWidth="1"/>
    <col min="24" max="24" width="13.5703125" bestFit="1" customWidth="1"/>
    <col min="26" max="26" width="12.140625" bestFit="1" customWidth="1"/>
    <col min="30" max="30" width="11" bestFit="1" customWidth="1"/>
  </cols>
  <sheetData>
    <row r="1" spans="1:22" ht="15.95" customHeight="1" x14ac:dyDescent="0.2">
      <c r="A1" s="48" t="s">
        <v>0</v>
      </c>
      <c r="B1" s="48"/>
      <c r="C1" s="48"/>
      <c r="D1" s="48"/>
      <c r="E1" s="48"/>
      <c r="F1" s="18" t="s">
        <v>9</v>
      </c>
      <c r="G1" s="18" t="s">
        <v>10</v>
      </c>
      <c r="H1" s="18" t="s">
        <v>11</v>
      </c>
      <c r="I1" s="29" t="s">
        <v>16</v>
      </c>
      <c r="J1" s="29" t="s">
        <v>30</v>
      </c>
      <c r="K1" s="35" t="s">
        <v>31</v>
      </c>
      <c r="L1" s="35" t="s">
        <v>32</v>
      </c>
      <c r="M1" s="35" t="s">
        <v>34</v>
      </c>
      <c r="N1" s="39" t="s">
        <v>37</v>
      </c>
      <c r="O1" s="1" t="s">
        <v>43</v>
      </c>
      <c r="P1" s="1" t="s">
        <v>44</v>
      </c>
      <c r="Q1" s="1"/>
      <c r="R1" s="1" t="s">
        <v>17</v>
      </c>
      <c r="T1" s="47" t="s">
        <v>18</v>
      </c>
      <c r="U1" s="47"/>
      <c r="V1" s="47"/>
    </row>
    <row r="2" spans="1:22" ht="15.95" customHeight="1" x14ac:dyDescent="0.2">
      <c r="A2" s="3" t="s">
        <v>1</v>
      </c>
      <c r="B2" s="44" t="s">
        <v>2</v>
      </c>
      <c r="C2" s="44"/>
      <c r="D2" s="44"/>
      <c r="E2" s="44"/>
      <c r="F2" s="7">
        <v>2362459.4099999997</v>
      </c>
      <c r="G2" s="7">
        <v>1435412.3400000005</v>
      </c>
      <c r="H2" s="7">
        <v>1877164.05</v>
      </c>
      <c r="I2" s="7">
        <v>1397078.71</v>
      </c>
      <c r="J2" s="7">
        <v>1709966.7799999998</v>
      </c>
      <c r="K2" s="7">
        <v>1682679.54</v>
      </c>
      <c r="L2" s="7">
        <v>1487579.4700000002</v>
      </c>
      <c r="M2" s="37">
        <v>1638549.35</v>
      </c>
      <c r="N2" s="7">
        <f>N9</f>
        <v>1910589.5</v>
      </c>
      <c r="O2" s="7">
        <f>O9</f>
        <v>3779385.48</v>
      </c>
      <c r="P2" s="7">
        <f>P9</f>
        <v>4983348.1399999997</v>
      </c>
      <c r="Q2" s="7">
        <f>Q9</f>
        <v>5503028.3700000001</v>
      </c>
      <c r="R2" s="16">
        <f>SUM(F2:F2)</f>
        <v>2362459.4099999997</v>
      </c>
      <c r="T2" s="24" t="s">
        <v>19</v>
      </c>
      <c r="U2" s="25" t="s">
        <v>20</v>
      </c>
      <c r="V2" s="25" t="s">
        <v>15</v>
      </c>
    </row>
    <row r="3" spans="1:22" ht="15.95" customHeight="1" x14ac:dyDescent="0.2">
      <c r="A3" s="4"/>
      <c r="B3" s="4" t="s">
        <v>1</v>
      </c>
      <c r="C3" s="45" t="s">
        <v>3</v>
      </c>
      <c r="D3" s="45"/>
      <c r="E3" s="45"/>
      <c r="F3" s="8">
        <v>2362459.4099999997</v>
      </c>
      <c r="G3" s="8">
        <v>1435412.3400000005</v>
      </c>
      <c r="H3" s="8">
        <v>1877164.05</v>
      </c>
      <c r="I3" s="8">
        <v>1397078.71</v>
      </c>
      <c r="J3" s="8">
        <v>1709966.7799999998</v>
      </c>
      <c r="K3" s="8">
        <v>1682679.54</v>
      </c>
      <c r="L3" s="8">
        <v>1487579.4700000002</v>
      </c>
      <c r="M3" s="8">
        <v>1571871.33</v>
      </c>
      <c r="N3" s="7">
        <f>N2</f>
        <v>1910589.5</v>
      </c>
      <c r="O3" s="7">
        <f>O2</f>
        <v>3779385.48</v>
      </c>
      <c r="P3" s="7">
        <f>P2</f>
        <v>4983348.1399999997</v>
      </c>
      <c r="Q3" s="7">
        <f>Q2</f>
        <v>5503028.3700000001</v>
      </c>
      <c r="R3" s="16">
        <f t="shared" ref="R3:R9" si="0">SUM(F3:F3)</f>
        <v>2362459.4099999997</v>
      </c>
      <c r="T3" s="10" t="s">
        <v>17</v>
      </c>
      <c r="U3" s="26">
        <f>(R20/R9*100)-100</f>
        <v>-74.399029824447922</v>
      </c>
      <c r="V3" s="10">
        <f>R20-R9</f>
        <v>-1758395.06</v>
      </c>
    </row>
    <row r="4" spans="1:22" ht="15.95" customHeight="1" x14ac:dyDescent="0.2">
      <c r="A4" s="3"/>
      <c r="B4" s="3"/>
      <c r="C4" s="3" t="s">
        <v>1</v>
      </c>
      <c r="D4" s="44" t="s">
        <v>4</v>
      </c>
      <c r="E4" s="44"/>
      <c r="F4" s="7">
        <v>975133.1</v>
      </c>
      <c r="G4" s="7">
        <v>244250.68999999997</v>
      </c>
      <c r="H4" s="7">
        <v>337699.03</v>
      </c>
      <c r="I4" s="7">
        <v>97649.4</v>
      </c>
      <c r="J4" s="7">
        <v>109762.36</v>
      </c>
      <c r="K4" s="7">
        <v>141108.26</v>
      </c>
      <c r="L4" s="7">
        <v>125100.4</v>
      </c>
      <c r="M4" s="7">
        <f>M5+M6</f>
        <v>101032</v>
      </c>
      <c r="N4" s="7">
        <v>539921.03</v>
      </c>
      <c r="O4" s="17">
        <v>2145139.2200000002</v>
      </c>
      <c r="P4" s="7">
        <v>3160801.91</v>
      </c>
      <c r="Q4" s="7">
        <v>3475808</v>
      </c>
      <c r="R4" s="16">
        <f t="shared" si="0"/>
        <v>975133.1</v>
      </c>
      <c r="T4" s="20" t="s">
        <v>12</v>
      </c>
      <c r="U4" s="21">
        <f>(F20/F9*100)-100</f>
        <v>-74.399029824447922</v>
      </c>
      <c r="V4" s="22">
        <f>F20-F9</f>
        <v>-1758395.06</v>
      </c>
    </row>
    <row r="5" spans="1:22" ht="15.95" customHeight="1" x14ac:dyDescent="0.2">
      <c r="A5" s="4"/>
      <c r="B5" s="4"/>
      <c r="C5" s="4"/>
      <c r="D5" s="4"/>
      <c r="E5" s="2" t="s">
        <v>6</v>
      </c>
      <c r="F5" s="17">
        <v>788075.45000000019</v>
      </c>
      <c r="G5" s="17">
        <v>242946.68999999997</v>
      </c>
      <c r="H5" s="17">
        <v>302920.18</v>
      </c>
      <c r="I5" s="17">
        <v>96139.4</v>
      </c>
      <c r="J5" s="17">
        <v>94853.98</v>
      </c>
      <c r="K5" s="17">
        <v>95263.46</v>
      </c>
      <c r="L5" s="17">
        <v>106157.90000000001</v>
      </c>
      <c r="M5" s="17">
        <v>80970.94</v>
      </c>
      <c r="N5" s="17">
        <v>392076.03</v>
      </c>
      <c r="O5" s="17">
        <f>O4-O6</f>
        <v>1888610.0300000003</v>
      </c>
      <c r="P5" s="17">
        <f>P4-P6</f>
        <v>2747217.2</v>
      </c>
      <c r="Q5" s="17">
        <f>Q4-Q6</f>
        <v>2929548</v>
      </c>
      <c r="R5" s="16">
        <f t="shared" si="0"/>
        <v>788075.45000000019</v>
      </c>
      <c r="T5" s="20" t="s">
        <v>13</v>
      </c>
      <c r="U5" s="21"/>
      <c r="V5" s="22"/>
    </row>
    <row r="6" spans="1:22" ht="15.95" customHeight="1" x14ac:dyDescent="0.2">
      <c r="A6" s="3"/>
      <c r="B6" s="3"/>
      <c r="C6" s="3"/>
      <c r="D6" s="3"/>
      <c r="E6" s="15" t="s">
        <v>7</v>
      </c>
      <c r="F6" s="16">
        <v>187057.65</v>
      </c>
      <c r="G6" s="16">
        <v>1304</v>
      </c>
      <c r="H6" s="16">
        <v>34778.85</v>
      </c>
      <c r="I6" s="16">
        <v>1510</v>
      </c>
      <c r="J6" s="16">
        <v>14908.38</v>
      </c>
      <c r="K6" s="16">
        <v>45844.800000000003</v>
      </c>
      <c r="L6" s="16">
        <v>18942.5</v>
      </c>
      <c r="M6" s="7">
        <v>20061.060000000001</v>
      </c>
      <c r="N6" s="16">
        <f>N4-N5</f>
        <v>147845</v>
      </c>
      <c r="O6" s="16">
        <v>256529.19</v>
      </c>
      <c r="P6" s="16">
        <v>413584.71</v>
      </c>
      <c r="Q6" s="16">
        <v>546260</v>
      </c>
      <c r="R6" s="16">
        <f t="shared" si="0"/>
        <v>187057.65</v>
      </c>
      <c r="T6" s="20" t="s">
        <v>14</v>
      </c>
      <c r="U6" s="21"/>
      <c r="V6" s="23"/>
    </row>
    <row r="7" spans="1:22" ht="15.95" customHeight="1" x14ac:dyDescent="0.2">
      <c r="A7" s="4"/>
      <c r="B7" s="4"/>
      <c r="C7" s="4" t="s">
        <v>1</v>
      </c>
      <c r="D7" s="46" t="s">
        <v>5</v>
      </c>
      <c r="E7" s="46"/>
      <c r="F7" s="17">
        <v>1387326.3099999996</v>
      </c>
      <c r="G7" s="17">
        <v>1191161.6499999997</v>
      </c>
      <c r="H7" s="17">
        <v>1539465.0199999998</v>
      </c>
      <c r="I7" s="17">
        <v>1299429.3099999998</v>
      </c>
      <c r="J7" s="17">
        <v>1600204.4200000002</v>
      </c>
      <c r="K7" s="17">
        <v>1541571.28</v>
      </c>
      <c r="L7" s="17">
        <v>1362479.07</v>
      </c>
      <c r="M7" s="17">
        <v>1531517.35</v>
      </c>
      <c r="N7" s="17">
        <f>N9-N4</f>
        <v>1370668.47</v>
      </c>
      <c r="O7" s="17">
        <f>O9-O4</f>
        <v>1634246.2599999998</v>
      </c>
      <c r="P7" s="17">
        <f>P9-P4</f>
        <v>1822546.2299999995</v>
      </c>
      <c r="Q7" s="17">
        <f>Q9-Q4</f>
        <v>2027220.37</v>
      </c>
      <c r="R7" s="16">
        <f t="shared" si="0"/>
        <v>1387326.3099999996</v>
      </c>
      <c r="T7" s="20" t="s">
        <v>21</v>
      </c>
      <c r="U7" s="21"/>
      <c r="V7" s="30"/>
    </row>
    <row r="8" spans="1:22" ht="15.95" customHeight="1" x14ac:dyDescent="0.2">
      <c r="A8" s="3"/>
      <c r="B8" s="3"/>
      <c r="C8" s="3"/>
      <c r="D8" s="3"/>
      <c r="E8" s="15" t="s">
        <v>8</v>
      </c>
      <c r="F8" s="7">
        <v>1387326.3099999996</v>
      </c>
      <c r="G8" s="7">
        <v>1191161.6499999997</v>
      </c>
      <c r="H8" s="7">
        <v>1539465.0199999998</v>
      </c>
      <c r="I8" s="7">
        <v>1299429.3099999998</v>
      </c>
      <c r="J8" s="7">
        <v>1600204.4200000002</v>
      </c>
      <c r="K8" s="7">
        <v>1541571.28</v>
      </c>
      <c r="L8" s="7">
        <v>1362479.07</v>
      </c>
      <c r="M8" s="17">
        <v>1531517.35</v>
      </c>
      <c r="N8" s="7">
        <f>N7</f>
        <v>1370668.47</v>
      </c>
      <c r="O8" s="7">
        <f>O7</f>
        <v>1634246.2599999998</v>
      </c>
      <c r="P8" s="7">
        <f>P7</f>
        <v>1822546.2299999995</v>
      </c>
      <c r="Q8" s="7">
        <f>Q7</f>
        <v>2027220.37</v>
      </c>
      <c r="R8" s="16">
        <f t="shared" si="0"/>
        <v>1387326.3099999996</v>
      </c>
      <c r="T8" s="20" t="s">
        <v>22</v>
      </c>
      <c r="U8" s="21"/>
      <c r="V8" s="23"/>
    </row>
    <row r="9" spans="1:22" ht="14.25" customHeight="1" x14ac:dyDescent="0.2">
      <c r="A9" s="5"/>
      <c r="B9" s="6"/>
      <c r="C9" s="6"/>
      <c r="D9" s="6"/>
      <c r="E9" s="6"/>
      <c r="F9" s="10">
        <v>2363465.04</v>
      </c>
      <c r="G9" s="10">
        <v>1435902.34</v>
      </c>
      <c r="H9" s="10">
        <v>1878253.88</v>
      </c>
      <c r="I9" s="10">
        <v>1404011.2</v>
      </c>
      <c r="J9" s="10">
        <v>1726764.28</v>
      </c>
      <c r="K9" s="36">
        <v>1624370.95</v>
      </c>
      <c r="L9" s="10">
        <v>1477187.68</v>
      </c>
      <c r="M9" s="10">
        <v>1652192.35</v>
      </c>
      <c r="N9" s="10">
        <v>1910589.5</v>
      </c>
      <c r="O9" s="10">
        <v>3779385.48</v>
      </c>
      <c r="P9" s="10">
        <f>4983348.14</f>
        <v>4983348.1399999997</v>
      </c>
      <c r="Q9" s="10">
        <v>5503028.3700000001</v>
      </c>
      <c r="R9" s="16">
        <f t="shared" si="0"/>
        <v>2363465.04</v>
      </c>
      <c r="T9" s="20" t="s">
        <v>23</v>
      </c>
      <c r="U9" s="21"/>
      <c r="V9" s="23"/>
    </row>
    <row r="10" spans="1:22" x14ac:dyDescent="0.2">
      <c r="F10" s="9"/>
      <c r="G10" s="9"/>
      <c r="H10" s="9"/>
      <c r="I10" s="9"/>
      <c r="J10" s="9"/>
      <c r="K10" s="32"/>
      <c r="L10" s="32" t="s">
        <v>33</v>
      </c>
      <c r="M10" s="32" t="e">
        <f>#REF!/30</f>
        <v>#REF!</v>
      </c>
      <c r="N10" s="32"/>
      <c r="O10" s="32"/>
      <c r="P10" s="32"/>
      <c r="Q10" s="32"/>
      <c r="T10" s="20" t="s">
        <v>24</v>
      </c>
      <c r="U10" s="21"/>
      <c r="V10" s="23"/>
    </row>
    <row r="11" spans="1:22" x14ac:dyDescent="0.2"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T11" s="20" t="s">
        <v>25</v>
      </c>
      <c r="U11" s="21"/>
      <c r="V11" s="23"/>
    </row>
    <row r="12" spans="1:22" x14ac:dyDescent="0.2">
      <c r="A12" s="48" t="s">
        <v>0</v>
      </c>
      <c r="B12" s="48"/>
      <c r="C12" s="48"/>
      <c r="D12" s="48"/>
      <c r="E12" s="48"/>
      <c r="F12" s="1" t="s">
        <v>51</v>
      </c>
      <c r="R12" s="35" t="s">
        <v>17</v>
      </c>
      <c r="T12" s="20" t="s">
        <v>26</v>
      </c>
      <c r="U12" s="21"/>
      <c r="V12" s="23"/>
    </row>
    <row r="13" spans="1:22" ht="17.25" x14ac:dyDescent="0.2">
      <c r="A13" s="3" t="s">
        <v>1</v>
      </c>
      <c r="B13" s="44" t="s">
        <v>2</v>
      </c>
      <c r="C13" s="44"/>
      <c r="D13" s="44"/>
      <c r="E13" s="44"/>
      <c r="F13" s="7">
        <v>605069.98</v>
      </c>
      <c r="R13" s="7">
        <f>SUM(F13:P13)</f>
        <v>605069.98</v>
      </c>
      <c r="T13" s="20" t="s">
        <v>27</v>
      </c>
      <c r="U13" s="21"/>
      <c r="V13" s="23"/>
    </row>
    <row r="14" spans="1:22" ht="17.25" x14ac:dyDescent="0.2">
      <c r="A14" s="4"/>
      <c r="B14" s="4" t="s">
        <v>1</v>
      </c>
      <c r="C14" s="45" t="s">
        <v>3</v>
      </c>
      <c r="D14" s="45"/>
      <c r="E14" s="45"/>
      <c r="F14" s="8">
        <f>F13</f>
        <v>605069.98</v>
      </c>
      <c r="R14" s="7">
        <f t="shared" ref="R14:R19" si="1">SUM(F14:P14)</f>
        <v>605069.98</v>
      </c>
      <c r="T14" s="20" t="s">
        <v>28</v>
      </c>
      <c r="U14" s="21"/>
      <c r="V14" s="23"/>
    </row>
    <row r="15" spans="1:22" ht="17.25" x14ac:dyDescent="0.2">
      <c r="A15" s="3"/>
      <c r="B15" s="3"/>
      <c r="C15" s="3" t="s">
        <v>1</v>
      </c>
      <c r="D15" s="44" t="s">
        <v>4</v>
      </c>
      <c r="E15" s="44"/>
      <c r="F15" s="7">
        <v>297273.49</v>
      </c>
      <c r="R15" s="7">
        <f>SUM(F15:Q15)</f>
        <v>297273.49</v>
      </c>
      <c r="T15" s="20" t="s">
        <v>29</v>
      </c>
      <c r="U15" s="21"/>
      <c r="V15" s="23"/>
    </row>
    <row r="16" spans="1:22" ht="17.25" x14ac:dyDescent="0.2">
      <c r="A16" s="4"/>
      <c r="B16" s="4"/>
      <c r="C16" s="4"/>
      <c r="D16" s="4"/>
      <c r="E16" s="14" t="s">
        <v>6</v>
      </c>
      <c r="F16" s="17"/>
      <c r="R16" s="7">
        <f t="shared" si="1"/>
        <v>0</v>
      </c>
    </row>
    <row r="17" spans="1:24" ht="17.25" x14ac:dyDescent="0.2">
      <c r="A17" s="3"/>
      <c r="B17" s="3"/>
      <c r="C17" s="3"/>
      <c r="D17" s="3"/>
      <c r="E17" s="15" t="s">
        <v>7</v>
      </c>
      <c r="F17" s="16"/>
      <c r="R17" s="7">
        <f>SUM(F17:Q17)</f>
        <v>0</v>
      </c>
    </row>
    <row r="18" spans="1:24" ht="15" customHeight="1" x14ac:dyDescent="0.2">
      <c r="A18" s="4"/>
      <c r="B18" s="4"/>
      <c r="C18" s="4" t="s">
        <v>1</v>
      </c>
      <c r="D18" s="46" t="s">
        <v>5</v>
      </c>
      <c r="E18" s="46"/>
      <c r="F18" s="17">
        <f>F13-F15</f>
        <v>307796.49</v>
      </c>
      <c r="R18" s="7">
        <f>SUM(F18:Q18)</f>
        <v>307796.49</v>
      </c>
    </row>
    <row r="19" spans="1:24" ht="17.25" customHeight="1" x14ac:dyDescent="0.2">
      <c r="A19" s="3"/>
      <c r="B19" s="3"/>
      <c r="C19" s="3"/>
      <c r="D19" s="3"/>
      <c r="E19" s="15" t="s">
        <v>8</v>
      </c>
      <c r="F19" s="7">
        <f>F18</f>
        <v>307796.49</v>
      </c>
      <c r="R19" s="7">
        <f t="shared" si="1"/>
        <v>307796.49</v>
      </c>
      <c r="S19" s="11"/>
      <c r="W19" s="9"/>
    </row>
    <row r="20" spans="1:24" x14ac:dyDescent="0.2">
      <c r="A20" s="5"/>
      <c r="B20" s="6"/>
      <c r="C20" s="6"/>
      <c r="D20" s="6"/>
      <c r="E20" s="6"/>
      <c r="F20" s="10">
        <f>F14</f>
        <v>605069.98</v>
      </c>
      <c r="R20" s="7">
        <f>SUM(F20:Q20)</f>
        <v>605069.98</v>
      </c>
      <c r="S20" s="12" t="s">
        <v>50</v>
      </c>
      <c r="V20" s="13"/>
    </row>
    <row r="21" spans="1:24" x14ac:dyDescent="0.2"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V21" s="9"/>
    </row>
    <row r="22" spans="1:24" x14ac:dyDescent="0.2"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V22" s="13"/>
      <c r="X22" s="13"/>
    </row>
    <row r="23" spans="1:24" x14ac:dyDescent="0.2">
      <c r="F23" s="27"/>
      <c r="G23" s="13"/>
      <c r="H23" s="13"/>
      <c r="I23" s="28"/>
      <c r="J23" s="13"/>
      <c r="K23" s="13"/>
      <c r="L23" s="13"/>
      <c r="N23" s="13"/>
      <c r="O23" s="34"/>
      <c r="P23" s="34"/>
      <c r="Q23" s="34"/>
      <c r="R23" s="13"/>
      <c r="V23" s="31"/>
      <c r="W23" s="33"/>
    </row>
    <row r="24" spans="1:24" x14ac:dyDescent="0.2">
      <c r="F24" s="27"/>
      <c r="G24" s="13"/>
      <c r="H24" s="13"/>
      <c r="I24" s="28"/>
      <c r="L24" s="9"/>
      <c r="P24" s="19"/>
      <c r="Q24" s="19"/>
      <c r="V24" s="34"/>
    </row>
    <row r="25" spans="1:24" x14ac:dyDescent="0.2">
      <c r="G25" s="13"/>
      <c r="H25" s="13"/>
      <c r="I25" s="28"/>
      <c r="P25" s="38"/>
      <c r="Q25" s="38"/>
    </row>
    <row r="37" spans="5:5" x14ac:dyDescent="0.2">
      <c r="E37">
        <v>15383927.319999998</v>
      </c>
    </row>
    <row r="38" spans="5:5" x14ac:dyDescent="0.2">
      <c r="E38">
        <v>15317249.299999999</v>
      </c>
    </row>
    <row r="39" spans="5:5" x14ac:dyDescent="0.2">
      <c r="E39">
        <v>2566201.08</v>
      </c>
    </row>
    <row r="40" spans="5:5" x14ac:dyDescent="0.2">
      <c r="E40">
        <v>2074973.7099999997</v>
      </c>
    </row>
    <row r="41" spans="5:5" x14ac:dyDescent="0.2">
      <c r="E41">
        <v>491227.37</v>
      </c>
    </row>
    <row r="42" spans="5:5" x14ac:dyDescent="0.2">
      <c r="E42">
        <v>12811726.239999998</v>
      </c>
    </row>
    <row r="43" spans="5:5" x14ac:dyDescent="0.2">
      <c r="E43">
        <v>13246192.079999998</v>
      </c>
    </row>
    <row r="44" spans="5:5" x14ac:dyDescent="0.2">
      <c r="E44">
        <v>15383927.319999998</v>
      </c>
    </row>
  </sheetData>
  <mergeCells count="11">
    <mergeCell ref="B13:E13"/>
    <mergeCell ref="C14:E14"/>
    <mergeCell ref="D15:E15"/>
    <mergeCell ref="D18:E18"/>
    <mergeCell ref="T1:V1"/>
    <mergeCell ref="A1:E1"/>
    <mergeCell ref="B2:E2"/>
    <mergeCell ref="D7:E7"/>
    <mergeCell ref="D4:E4"/>
    <mergeCell ref="C3:E3"/>
    <mergeCell ref="A12:E12"/>
  </mergeCells>
  <conditionalFormatting sqref="V21">
    <cfRule type="cellIs" dxfId="1" priority="1" operator="greaterThan">
      <formula>0.1</formula>
    </cfRule>
    <cfRule type="cellIs" dxfId="0" priority="2" operator="lessThan">
      <formula>0</formula>
    </cfRule>
  </conditionalFormatting>
  <pageMargins left="0.78740157499999996" right="0.78740157499999996" top="0.984251969" bottom="0.984251969" header="0.4921259845" footer="0.4921259845"/>
  <pageSetup paperSize="9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3" sqref="C3"/>
    </sheetView>
  </sheetViews>
  <sheetFormatPr defaultRowHeight="12.75" x14ac:dyDescent="0.2"/>
  <cols>
    <col min="1" max="1" width="15" bestFit="1" customWidth="1"/>
    <col min="2" max="3" width="14" bestFit="1" customWidth="1"/>
    <col min="8" max="8" width="11.28515625" bestFit="1" customWidth="1"/>
    <col min="9" max="9" width="10.140625" bestFit="1" customWidth="1"/>
  </cols>
  <sheetData>
    <row r="1" spans="1:5" x14ac:dyDescent="0.2">
      <c r="B1">
        <v>2016</v>
      </c>
      <c r="C1">
        <v>2017</v>
      </c>
    </row>
    <row r="2" spans="1:5" x14ac:dyDescent="0.2">
      <c r="A2" t="s">
        <v>35</v>
      </c>
      <c r="B2">
        <v>7207</v>
      </c>
      <c r="C2">
        <v>10393</v>
      </c>
    </row>
    <row r="3" spans="1:5" x14ac:dyDescent="0.2">
      <c r="B3">
        <v>2016</v>
      </c>
      <c r="C3">
        <v>2017</v>
      </c>
      <c r="E3" s="38"/>
    </row>
    <row r="4" spans="1:5" x14ac:dyDescent="0.2">
      <c r="A4" t="s">
        <v>36</v>
      </c>
      <c r="B4" s="9">
        <v>258400</v>
      </c>
      <c r="C4" s="19">
        <v>450218</v>
      </c>
    </row>
    <row r="5" spans="1:5" x14ac:dyDescent="0.2">
      <c r="B5">
        <v>2016</v>
      </c>
      <c r="C5">
        <v>2017</v>
      </c>
    </row>
    <row r="6" spans="1:5" x14ac:dyDescent="0.2">
      <c r="A6" t="s">
        <v>38</v>
      </c>
      <c r="B6" s="9">
        <v>10111009.130000001</v>
      </c>
      <c r="C6" s="9">
        <f>[1]Plan1!$J$15+[1]Plan1!$K$15</f>
        <v>2685060.25</v>
      </c>
    </row>
    <row r="7" spans="1:5" x14ac:dyDescent="0.2">
      <c r="A7" t="s">
        <v>39</v>
      </c>
      <c r="B7" s="9">
        <v>12720334.470000001</v>
      </c>
      <c r="C7" s="9">
        <f>SUM([1]Plan1!$B$15:$K$15)</f>
        <v>4816795.49</v>
      </c>
    </row>
    <row r="8" spans="1:5" x14ac:dyDescent="0.2">
      <c r="A8" t="s">
        <v>40</v>
      </c>
      <c r="B8" s="9">
        <v>17000000</v>
      </c>
      <c r="C8" s="13">
        <f>C7</f>
        <v>4816795.49</v>
      </c>
    </row>
    <row r="9" spans="1:5" x14ac:dyDescent="0.2">
      <c r="A9" t="s">
        <v>41</v>
      </c>
      <c r="B9" s="9">
        <v>16755912.689999999</v>
      </c>
      <c r="C9" s="9">
        <f>SUM([1]Plan1!$B$17:$K$17)</f>
        <v>14458069.139999999</v>
      </c>
    </row>
    <row r="10" spans="1:5" x14ac:dyDescent="0.2">
      <c r="B10" s="40"/>
      <c r="C10" s="40"/>
    </row>
    <row r="11" spans="1:5" x14ac:dyDescent="0.2">
      <c r="A11" t="s">
        <v>38</v>
      </c>
      <c r="B11" s="38">
        <f>C6/B6*100</f>
        <v>26.55580877712055</v>
      </c>
    </row>
    <row r="12" spans="1:5" x14ac:dyDescent="0.2">
      <c r="A12" t="s">
        <v>39</v>
      </c>
      <c r="B12" s="38">
        <f>C7/B7*100</f>
        <v>37.866893369510592</v>
      </c>
    </row>
    <row r="13" spans="1:5" x14ac:dyDescent="0.2">
      <c r="A13" t="s">
        <v>40</v>
      </c>
      <c r="B13" s="38">
        <f>C8/B8*100</f>
        <v>28.334091117647059</v>
      </c>
    </row>
    <row r="14" spans="1:5" x14ac:dyDescent="0.2">
      <c r="A14" t="s">
        <v>45</v>
      </c>
      <c r="B14" s="38">
        <f>C9/B9*100</f>
        <v>86.286371906369723</v>
      </c>
    </row>
    <row r="15" spans="1:5" x14ac:dyDescent="0.2">
      <c r="A15" s="27" t="s">
        <v>49</v>
      </c>
      <c r="B15" s="42">
        <f>'1jan a 20mar'!R20/'1jan a 20mar'!R9*100</f>
        <v>25.600970175552078</v>
      </c>
    </row>
    <row r="16" spans="1:5" x14ac:dyDescent="0.2">
      <c r="A16" t="s">
        <v>46</v>
      </c>
      <c r="B16" s="38">
        <f>C2/B2*100</f>
        <v>144.20702095185237</v>
      </c>
    </row>
    <row r="17" spans="1:9" x14ac:dyDescent="0.2">
      <c r="A17" t="s">
        <v>47</v>
      </c>
      <c r="B17" s="38">
        <f>C4/B4*100</f>
        <v>174.23297213622291</v>
      </c>
    </row>
    <row r="18" spans="1:9" x14ac:dyDescent="0.2">
      <c r="A18" t="s">
        <v>48</v>
      </c>
      <c r="B18" s="41">
        <f>(1010)/3917*100</f>
        <v>25.785039571100331</v>
      </c>
    </row>
    <row r="20" spans="1:9" x14ac:dyDescent="0.2">
      <c r="B20" t="s">
        <v>42</v>
      </c>
      <c r="H20" s="9"/>
    </row>
    <row r="23" spans="1:9" x14ac:dyDescent="0.2">
      <c r="I23" s="19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1jan a 20mar</vt:lpstr>
      <vt:lpstr>PAM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Milton Araújo do Monte</dc:creator>
  <cp:lastModifiedBy>José Milton Araújo do Monte</cp:lastModifiedBy>
  <cp:lastPrinted>2017-10-10T11:59:11Z</cp:lastPrinted>
  <dcterms:created xsi:type="dcterms:W3CDTF">2017-03-19T02:39:24Z</dcterms:created>
  <dcterms:modified xsi:type="dcterms:W3CDTF">2018-01-06T13:44:29Z</dcterms:modified>
</cp:coreProperties>
</file>