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99cloud/Documents/PMO/PMO/5  各地项目/交大/测试/计费专项测试/"/>
    </mc:Choice>
  </mc:AlternateContent>
  <bookViews>
    <workbookView xWindow="480" yWindow="460" windowWidth="28320" windowHeight="14420" tabRatio="500" activeTab="8"/>
  </bookViews>
  <sheets>
    <sheet name="云服务器 " sheetId="13" r:id="rId1"/>
    <sheet name="容器服务" sheetId="11" r:id="rId2"/>
    <sheet name="云硬盘" sheetId="8" r:id="rId3"/>
    <sheet name="对象存储" sheetId="10" r:id="rId4"/>
    <sheet name="云数据库" sheetId="6" r:id="rId5"/>
    <sheet name="浮动IP" sheetId="5" r:id="rId6"/>
    <sheet name="其他计费产品" sheetId="12" r:id="rId7"/>
    <sheet name="需确认" sheetId="14" r:id="rId8"/>
    <sheet name="问题" sheetId="15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5" l="1"/>
  <c r="C21" i="5"/>
  <c r="C20" i="5"/>
  <c r="F18" i="8"/>
  <c r="F13" i="8"/>
  <c r="I29" i="13"/>
  <c r="H29" i="13"/>
  <c r="E29" i="13"/>
  <c r="I28" i="13"/>
  <c r="H28" i="13"/>
  <c r="E28" i="13"/>
  <c r="I27" i="13"/>
  <c r="H27" i="13"/>
  <c r="E27" i="13"/>
  <c r="I26" i="13"/>
  <c r="H26" i="13"/>
  <c r="E26" i="13"/>
  <c r="I25" i="13"/>
  <c r="H25" i="13"/>
  <c r="E25" i="13"/>
  <c r="I24" i="13"/>
  <c r="H24" i="13"/>
  <c r="E24" i="13"/>
  <c r="I23" i="13"/>
  <c r="H23" i="13"/>
  <c r="E23" i="13"/>
  <c r="I22" i="13"/>
  <c r="H22" i="13"/>
  <c r="E22" i="13"/>
  <c r="I21" i="13"/>
  <c r="H21" i="13"/>
  <c r="E21" i="13"/>
  <c r="I20" i="13"/>
  <c r="H20" i="13"/>
  <c r="E20" i="13"/>
  <c r="I19" i="13"/>
  <c r="H19" i="13"/>
  <c r="E19" i="13"/>
  <c r="I18" i="13"/>
  <c r="H18" i="13"/>
  <c r="E18" i="13"/>
  <c r="I17" i="13"/>
  <c r="H17" i="13"/>
  <c r="E17" i="13"/>
  <c r="I16" i="13"/>
  <c r="H16" i="13"/>
  <c r="E16" i="13"/>
  <c r="I15" i="13"/>
  <c r="H15" i="13"/>
  <c r="E15" i="13"/>
  <c r="I14" i="13"/>
  <c r="H14" i="13"/>
  <c r="E14" i="13"/>
  <c r="I13" i="13"/>
  <c r="H13" i="13"/>
  <c r="E13" i="13"/>
  <c r="I12" i="13"/>
  <c r="H12" i="13"/>
  <c r="E12" i="13"/>
  <c r="I11" i="13"/>
  <c r="H11" i="13"/>
  <c r="E11" i="13"/>
  <c r="I10" i="13"/>
  <c r="H10" i="13"/>
  <c r="E10" i="13"/>
  <c r="I9" i="13"/>
  <c r="H9" i="13"/>
  <c r="E9" i="13"/>
  <c r="I8" i="13"/>
  <c r="H8" i="13"/>
  <c r="E8" i="13"/>
  <c r="I7" i="13"/>
  <c r="H7" i="13"/>
  <c r="E7" i="13"/>
  <c r="I6" i="13"/>
  <c r="H6" i="13"/>
  <c r="E6" i="13"/>
  <c r="G18" i="8"/>
  <c r="H8" i="8"/>
  <c r="H7" i="8"/>
  <c r="H6" i="8"/>
  <c r="H5" i="8"/>
  <c r="G13" i="8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23" i="5"/>
  <c r="C24" i="5"/>
  <c r="C22" i="5"/>
  <c r="C18" i="5"/>
  <c r="F15" i="12"/>
  <c r="G15" i="12"/>
  <c r="F5" i="12"/>
  <c r="G5" i="12"/>
  <c r="I16" i="11"/>
  <c r="H16" i="11"/>
  <c r="E16" i="11"/>
  <c r="I15" i="11"/>
  <c r="H15" i="11"/>
  <c r="E15" i="11"/>
  <c r="I14" i="11"/>
  <c r="H14" i="11"/>
  <c r="E14" i="11"/>
  <c r="I13" i="11"/>
  <c r="H13" i="11"/>
  <c r="E13" i="11"/>
  <c r="I12" i="11"/>
  <c r="H12" i="11"/>
  <c r="E12" i="11"/>
  <c r="I11" i="11"/>
  <c r="H11" i="11"/>
  <c r="E11" i="11"/>
  <c r="I10" i="11"/>
  <c r="H10" i="11"/>
  <c r="E10" i="11"/>
  <c r="I9" i="11"/>
  <c r="H9" i="11"/>
  <c r="E9" i="11"/>
  <c r="I8" i="11"/>
  <c r="H8" i="11"/>
  <c r="E8" i="11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6" i="6"/>
  <c r="I6" i="6"/>
  <c r="E16" i="6"/>
  <c r="E15" i="6"/>
  <c r="E14" i="6"/>
  <c r="E12" i="6"/>
  <c r="E11" i="6"/>
  <c r="E10" i="6"/>
  <c r="E9" i="6"/>
  <c r="E8" i="6"/>
  <c r="E7" i="6"/>
  <c r="E6" i="6"/>
</calcChain>
</file>

<file path=xl/comments1.xml><?xml version="1.0" encoding="utf-8"?>
<comments xmlns="http://schemas.openxmlformats.org/spreadsheetml/2006/main">
  <authors>
    <author>Microsoft Office 用户</author>
  </authors>
  <commentList>
    <comment ref="C4" authorId="0">
      <text>
        <r>
          <rPr>
            <b/>
            <sz val="11"/>
            <color indexed="81"/>
            <rFont val="ＭＳ Ｐゴシック"/>
            <family val="2"/>
          </rPr>
          <t>重启后计费按照新的配置计费（公有云为强制重启，参照公有云弹框确认？）</t>
        </r>
      </text>
    </comment>
  </commentList>
</comments>
</file>

<file path=xl/sharedStrings.xml><?xml version="1.0" encoding="utf-8"?>
<sst xmlns="http://schemas.openxmlformats.org/spreadsheetml/2006/main" count="462" uniqueCount="284">
  <si>
    <t>0元/小时</t>
    <rPh sb="1" eb="2">
      <t>yuan</t>
    </rPh>
    <rPh sb="3" eb="4">
      <t>xiao shi</t>
    </rPh>
    <phoneticPr fontId="1" type="noConversion"/>
  </si>
  <si>
    <t>类型</t>
    <phoneticPr fontId="1" type="noConversion"/>
  </si>
  <si>
    <t>内存（GB)</t>
  </si>
  <si>
    <t>vCPU</t>
  </si>
  <si>
    <t>按量价格（元/小时）</t>
    <rPh sb="0" eb="1">
      <t>xiao shi</t>
    </rPh>
    <rPh sb="2" eb="3">
      <t>jia ge</t>
    </rPh>
    <rPh sb="5" eb="6">
      <t>yuan</t>
    </rPh>
    <rPh sb="7" eb="8">
      <t>xiao shi</t>
    </rPh>
    <phoneticPr fontId="1" type="noConversion"/>
  </si>
  <si>
    <t>实例规格</t>
    <rPh sb="0" eb="1">
      <t>pei zhi</t>
    </rPh>
    <phoneticPr fontId="1" type="noConversion"/>
  </si>
  <si>
    <t>通用型</t>
    <rPh sb="0" eb="1">
      <t>tong yong xing</t>
    </rPh>
    <phoneticPr fontId="1" type="noConversion"/>
  </si>
  <si>
    <t>计算型</t>
    <rPh sb="0" eb="1">
      <t>ji suan xing</t>
    </rPh>
    <phoneticPr fontId="1" type="noConversion"/>
  </si>
  <si>
    <t>内存型</t>
    <rPh sb="0" eb="1">
      <t>nei cun xing</t>
    </rPh>
    <phoneticPr fontId="1" type="noConversion"/>
  </si>
  <si>
    <t xml:space="preserve">计费项
</t>
    <phoneticPr fontId="4" type="noConversion"/>
  </si>
  <si>
    <t xml:space="preserve">类型
</t>
    <phoneticPr fontId="4" type="noConversion"/>
  </si>
  <si>
    <t xml:space="preserve">按量价格（元/GB/小时）
</t>
    <phoneticPr fontId="4" type="noConversion"/>
  </si>
  <si>
    <t>2 Mbps</t>
  </si>
  <si>
    <t>3 Mbps</t>
  </si>
  <si>
    <t>4 Mbps</t>
  </si>
  <si>
    <t>5 Mbps</t>
  </si>
  <si>
    <t>教育网
（按带宽计费）</t>
  </si>
  <si>
    <t>带宽值</t>
  </si>
  <si>
    <t>带宽费
（元/Mbps/小时）</t>
  </si>
  <si>
    <t>第1Mbps到第5Mbps</t>
  </si>
  <si>
    <t>第6Mbps及以上</t>
  </si>
  <si>
    <t>1 Mbps</t>
  </si>
  <si>
    <t>6 Mbps及其以上，n为带宽值</t>
  </si>
  <si>
    <t>23 元/Mbps*月</t>
  </si>
  <si>
    <t>46 元/Mbps*月</t>
  </si>
  <si>
    <t>71 元/Mbps*月</t>
  </si>
  <si>
    <t>96 元/Mbps*月</t>
  </si>
  <si>
    <t>125 元/Mbps*月</t>
  </si>
  <si>
    <t>125.0+(n-5)x80元/Mbps*月</t>
  </si>
  <si>
    <t>Mbps</t>
  </si>
  <si>
    <t>校园网</t>
    <phoneticPr fontId="4" type="noConversion"/>
  </si>
  <si>
    <t>包年价格（元/年）</t>
    <rPh sb="0" eb="1">
      <t>xiao shi</t>
    </rPh>
    <rPh sb="2" eb="3">
      <t>jia ge</t>
    </rPh>
    <rPh sb="5" eb="6">
      <t>yuan</t>
    </rPh>
    <rPh sb="7" eb="8">
      <t>xiao shi</t>
    </rPh>
    <phoneticPr fontId="1" type="noConversion"/>
  </si>
  <si>
    <t>包月价格（元/月）</t>
    <rPh sb="0" eb="1">
      <t>xiao shi</t>
    </rPh>
    <rPh sb="2" eb="3">
      <t>jia ge</t>
    </rPh>
    <rPh sb="5" eb="6">
      <t>yuan</t>
    </rPh>
    <rPh sb="7" eb="8">
      <t>xiao shi</t>
    </rPh>
    <phoneticPr fontId="1" type="noConversion"/>
  </si>
  <si>
    <t>对象</t>
    <phoneticPr fontId="1" type="noConversion"/>
  </si>
  <si>
    <t>CPU总数</t>
    <phoneticPr fontId="1" type="noConversion"/>
  </si>
  <si>
    <t>数量</t>
    <phoneticPr fontId="1" type="noConversion"/>
  </si>
  <si>
    <t>云硬盘定价与配额</t>
    <phoneticPr fontId="4" type="noConversion"/>
  </si>
  <si>
    <t>性能型</t>
    <phoneticPr fontId="4" type="noConversion"/>
  </si>
  <si>
    <t>容量型</t>
    <phoneticPr fontId="4" type="noConversion"/>
  </si>
  <si>
    <t>系统盘（线性计费）</t>
    <phoneticPr fontId="4" type="noConversion"/>
  </si>
  <si>
    <t>数据盘（线性计费）</t>
    <phoneticPr fontId="4" type="noConversion"/>
  </si>
  <si>
    <t xml:space="preserve">包月价格（元/GB/月）
</t>
    <phoneticPr fontId="4" type="noConversion"/>
  </si>
  <si>
    <t xml:space="preserve">包年价格（元/GB/年）
</t>
    <phoneticPr fontId="4" type="noConversion"/>
  </si>
  <si>
    <t>云硬盘配额</t>
    <phoneticPr fontId="1" type="noConversion"/>
  </si>
  <si>
    <t>容量型云硬盘</t>
    <phoneticPr fontId="4" type="noConversion"/>
  </si>
  <si>
    <t>容量型云硬盘容量（GB）</t>
    <phoneticPr fontId="4" type="noConversion"/>
  </si>
  <si>
    <t>性能型云硬盘</t>
    <phoneticPr fontId="4" type="noConversion"/>
  </si>
  <si>
    <t>性能型云硬盘容量（GB）</t>
    <phoneticPr fontId="4" type="noConversion"/>
  </si>
  <si>
    <t>备份容量（GB）</t>
    <phoneticPr fontId="4" type="noConversion"/>
  </si>
  <si>
    <t xml:space="preserve">小时单价（元/GB/小时）
</t>
    <phoneticPr fontId="4" type="noConversion"/>
  </si>
  <si>
    <t xml:space="preserve">月单价（元/GB/月）
</t>
    <phoneticPr fontId="4" type="noConversion"/>
  </si>
  <si>
    <t xml:space="preserve">年单价（元/GB/年）
</t>
    <phoneticPr fontId="4" type="noConversion"/>
  </si>
  <si>
    <t>快照容量</t>
    <phoneticPr fontId="4" type="noConversion"/>
  </si>
  <si>
    <t>对象存储定价</t>
    <phoneticPr fontId="4" type="noConversion"/>
  </si>
  <si>
    <t>资费项</t>
    <phoneticPr fontId="4" type="noConversion"/>
  </si>
  <si>
    <t>计费项</t>
    <phoneticPr fontId="4" type="noConversion"/>
  </si>
  <si>
    <t>数据存储</t>
    <phoneticPr fontId="4" type="noConversion"/>
  </si>
  <si>
    <t>存储费用</t>
    <phoneticPr fontId="4" type="noConversion"/>
  </si>
  <si>
    <t>流量费用</t>
    <phoneticPr fontId="4" type="noConversion"/>
  </si>
  <si>
    <t>请求费用</t>
    <phoneticPr fontId="4" type="noConversion"/>
  </si>
  <si>
    <t>所有请求类型</t>
    <phoneticPr fontId="4" type="noConversion"/>
  </si>
  <si>
    <t>0.01元/万次</t>
    <phoneticPr fontId="4" type="noConversion"/>
  </si>
  <si>
    <t>0.12元/GB/月</t>
    <phoneticPr fontId="4" type="noConversion"/>
  </si>
  <si>
    <t>单价</t>
    <phoneticPr fontId="4" type="noConversion"/>
  </si>
  <si>
    <t>外网流出流量</t>
    <phoneticPr fontId="4" type="noConversion"/>
  </si>
  <si>
    <t>0.50元/GB</t>
    <phoneticPr fontId="4" type="noConversion"/>
  </si>
  <si>
    <t>包月价格细则（参照阿里云弹性公网IP定价）</t>
    <phoneticPr fontId="4" type="noConversion"/>
  </si>
  <si>
    <t>云数据库定价与配额</t>
    <phoneticPr fontId="4" type="noConversion"/>
  </si>
  <si>
    <t>通用型</t>
    <phoneticPr fontId="4" type="noConversion"/>
  </si>
  <si>
    <t>计算型</t>
    <phoneticPr fontId="4" type="noConversion"/>
  </si>
  <si>
    <t>内存型</t>
    <phoneticPr fontId="4" type="noConversion"/>
  </si>
  <si>
    <t>按量付费价格（元/小时）</t>
    <phoneticPr fontId="4" type="noConversion"/>
  </si>
  <si>
    <t>包月价格（元/月)</t>
    <phoneticPr fontId="4" type="noConversion"/>
  </si>
  <si>
    <t>包年价格-85折（元/年)</t>
    <phoneticPr fontId="4" type="noConversion"/>
  </si>
  <si>
    <t>分类</t>
    <phoneticPr fontId="4" type="noConversion"/>
  </si>
  <si>
    <t>内存（GB)</t>
    <phoneticPr fontId="4" type="noConversion"/>
  </si>
  <si>
    <t>vCPU</t>
    <phoneticPr fontId="4" type="noConversion"/>
  </si>
  <si>
    <t>按量价格（元/小时）</t>
    <rPh sb="0" eb="1">
      <t>xiao shi</t>
    </rPh>
    <rPh sb="2" eb="3">
      <t>jia ge</t>
    </rPh>
    <rPh sb="5" eb="6">
      <t>yuan</t>
    </rPh>
    <rPh sb="7" eb="8">
      <t>xiao shi</t>
    </rPh>
    <phoneticPr fontId="4" type="noConversion"/>
  </si>
  <si>
    <t>包月价格（元/月）</t>
    <rPh sb="0" eb="1">
      <t>xiao shi</t>
    </rPh>
    <rPh sb="2" eb="3">
      <t>jia ge</t>
    </rPh>
    <rPh sb="5" eb="6">
      <t>yuan</t>
    </rPh>
    <rPh sb="7" eb="8">
      <t>xiao shi</t>
    </rPh>
    <phoneticPr fontId="4" type="noConversion"/>
  </si>
  <si>
    <t>云数据库配额</t>
    <phoneticPr fontId="4" type="noConversion"/>
  </si>
  <si>
    <t>容器服务定价与配额</t>
    <phoneticPr fontId="4" type="noConversion"/>
  </si>
  <si>
    <t>容器服务配额</t>
    <phoneticPr fontId="1" type="noConversion"/>
  </si>
  <si>
    <t>容器集群</t>
    <phoneticPr fontId="1" type="noConversion"/>
  </si>
  <si>
    <t>容器服务定价</t>
    <phoneticPr fontId="1" type="noConversion"/>
  </si>
  <si>
    <t>浮动IP配额</t>
    <phoneticPr fontId="4" type="noConversion"/>
  </si>
  <si>
    <t>说明：通过容器服务创建的云服务器实例，仍按照相关云服务器价格计费。</t>
    <phoneticPr fontId="4" type="noConversion"/>
  </si>
  <si>
    <t>与基础款云主机定价一致</t>
    <phoneticPr fontId="1" type="noConversion"/>
  </si>
  <si>
    <t>与增强款云主机定价一致</t>
    <phoneticPr fontId="1" type="noConversion"/>
  </si>
  <si>
    <t>虚拟VPN定价与配额</t>
    <phoneticPr fontId="4" type="noConversion"/>
  </si>
  <si>
    <t>计费项</t>
    <phoneticPr fontId="4" type="noConversion"/>
  </si>
  <si>
    <t>VPN网关</t>
    <phoneticPr fontId="4" type="noConversion"/>
  </si>
  <si>
    <t>价格（元/小时）</t>
    <phoneticPr fontId="4" type="noConversion"/>
  </si>
  <si>
    <t>价格（元/月）</t>
    <phoneticPr fontId="4" type="noConversion"/>
  </si>
  <si>
    <t>价格（元/年）</t>
    <phoneticPr fontId="4" type="noConversion"/>
  </si>
  <si>
    <t>虚拟负载均衡定价与配额</t>
    <phoneticPr fontId="4" type="noConversion"/>
  </si>
  <si>
    <t>实例费用</t>
    <phoneticPr fontId="4" type="noConversion"/>
  </si>
  <si>
    <t>虚拟VPN配额</t>
    <phoneticPr fontId="4" type="noConversion"/>
  </si>
  <si>
    <t>虚拟负载均衡配额</t>
    <phoneticPr fontId="4" type="noConversion"/>
  </si>
  <si>
    <t>说明：对象存储价格信息包括：存储容量，流量，请求次数。开通默认按照使用量付费，资费详情如下：</t>
    <phoneticPr fontId="4" type="noConversion"/>
  </si>
  <si>
    <t>云硬盘定价</t>
    <phoneticPr fontId="4" type="noConversion"/>
  </si>
  <si>
    <t>对象存储定价</t>
    <phoneticPr fontId="4" type="noConversion"/>
  </si>
  <si>
    <t>云数据库定价</t>
    <phoneticPr fontId="4" type="noConversion"/>
  </si>
  <si>
    <t>浮动IP</t>
    <rPh sb="0" eb="1">
      <t>fu dong</t>
    </rPh>
    <phoneticPr fontId="1" type="noConversion"/>
  </si>
  <si>
    <t>虚拟VPN定价</t>
    <phoneticPr fontId="4" type="noConversion"/>
  </si>
  <si>
    <t>虚拟负载均衡定价</t>
    <phoneticPr fontId="4" type="noConversion"/>
  </si>
  <si>
    <t>快照定价</t>
    <phoneticPr fontId="1" type="noConversion"/>
  </si>
  <si>
    <t>0.00112元/GB/小时</t>
    <rPh sb="6" eb="7">
      <t>yuan</t>
    </rPh>
    <rPh sb="11" eb="12">
      <t>xiao shi</t>
    </rPh>
    <phoneticPr fontId="1" type="noConversion"/>
  </si>
  <si>
    <t>0.00038元/GB/小时</t>
    <rPh sb="7" eb="8">
      <t>yuan</t>
    </rPh>
    <rPh sb="12" eb="13">
      <t>xiao shi</t>
    </rPh>
    <phoneticPr fontId="1" type="noConversion"/>
  </si>
  <si>
    <t>0.28元/GB/月</t>
    <phoneticPr fontId="1" type="noConversion"/>
  </si>
  <si>
    <t>0.8元/GB/月</t>
    <phoneticPr fontId="1" type="noConversion"/>
  </si>
  <si>
    <t>使用快照创建的自定义镜像价格</t>
    <phoneticPr fontId="1" type="noConversion"/>
  </si>
  <si>
    <t>说明：快照按照统一定价标准按量计费。</t>
    <phoneticPr fontId="1" type="noConversion"/>
  </si>
  <si>
    <t>说明：使用快照创建的自定义镜像统一存储在容量型云硬盘中。</t>
    <phoneticPr fontId="1" type="noConversion"/>
  </si>
  <si>
    <t>无此类型</t>
    <phoneticPr fontId="4" type="noConversion"/>
  </si>
  <si>
    <t>1.容器无增强型云主机类型；</t>
    <phoneticPr fontId="1" type="noConversion"/>
  </si>
  <si>
    <t>3.容器中云主机类型不区分状态；</t>
    <phoneticPr fontId="1" type="noConversion"/>
  </si>
  <si>
    <t>2.存在部分类型（4C16G）有定价，但创建时不可选；</t>
    <phoneticPr fontId="4" type="noConversion"/>
  </si>
  <si>
    <t>3.存在多余的定价，需清理</t>
    <phoneticPr fontId="4" type="noConversion"/>
  </si>
  <si>
    <t>2.对象存储无容量限制</t>
    <phoneticPr fontId="4" type="noConversion"/>
  </si>
  <si>
    <t>云服务器定价与配额</t>
    <phoneticPr fontId="1" type="noConversion"/>
  </si>
  <si>
    <t>云主机定价</t>
    <phoneticPr fontId="1" type="noConversion"/>
  </si>
  <si>
    <t>云主机配额</t>
    <phoneticPr fontId="1" type="noConversion"/>
  </si>
  <si>
    <t>类型</t>
    <phoneticPr fontId="1" type="noConversion"/>
  </si>
  <si>
    <t>基础款</t>
    <phoneticPr fontId="1" type="noConversion"/>
  </si>
  <si>
    <t>增强款</t>
    <phoneticPr fontId="1" type="noConversion"/>
  </si>
  <si>
    <t>对象</t>
    <phoneticPr fontId="1" type="noConversion"/>
  </si>
  <si>
    <t>数量</t>
    <phoneticPr fontId="1" type="noConversion"/>
  </si>
  <si>
    <t>预上线当前价格（元/小时）</t>
    <phoneticPr fontId="1" type="noConversion"/>
  </si>
  <si>
    <t>生产环境当前价格（元/小时）</t>
    <phoneticPr fontId="1" type="noConversion"/>
  </si>
  <si>
    <t>预上线当前价格（元/小时）</t>
    <phoneticPr fontId="1" type="noConversion"/>
  </si>
  <si>
    <t>生产环境当前价格（元/小时）</t>
    <phoneticPr fontId="1" type="noConversion"/>
  </si>
  <si>
    <t>云主机</t>
    <phoneticPr fontId="1" type="noConversion"/>
  </si>
  <si>
    <t>内存总数</t>
    <phoneticPr fontId="1" type="noConversion"/>
  </si>
  <si>
    <t>裸机定价</t>
    <phoneticPr fontId="1" type="noConversion"/>
  </si>
  <si>
    <t>裸机状态</t>
    <phoneticPr fontId="1" type="noConversion"/>
  </si>
  <si>
    <t>折扣率</t>
    <phoneticPr fontId="1" type="noConversion"/>
  </si>
  <si>
    <t>预上线当前价格（元/小时）</t>
    <phoneticPr fontId="1" type="noConversion"/>
  </si>
  <si>
    <t>生产环境当前价格（元/小时）</t>
    <phoneticPr fontId="1" type="noConversion"/>
  </si>
  <si>
    <t>运行中</t>
    <phoneticPr fontId="1" type="noConversion"/>
  </si>
  <si>
    <t>唯一规格</t>
    <phoneticPr fontId="1" type="noConversion"/>
  </si>
  <si>
    <t>错误</t>
    <phoneticPr fontId="1" type="noConversion"/>
  </si>
  <si>
    <t>预上线配置数</t>
    <phoneticPr fontId="1" type="noConversion"/>
  </si>
  <si>
    <t>生产环境配置数</t>
    <phoneticPr fontId="1" type="noConversion"/>
  </si>
  <si>
    <t>1.裸机只有运行中和错误两种状态定价</t>
    <phoneticPr fontId="1" type="noConversion"/>
  </si>
  <si>
    <t>3.存在多余的定价，需清理</t>
    <phoneticPr fontId="1" type="noConversion"/>
  </si>
  <si>
    <t>已确认</t>
    <phoneticPr fontId="1" type="noConversion"/>
  </si>
  <si>
    <t>备注</t>
    <phoneticPr fontId="1" type="noConversion"/>
  </si>
  <si>
    <t>确认无此需求</t>
    <phoneticPr fontId="1" type="noConversion"/>
  </si>
  <si>
    <t>2.存在多余的定价，需清理</t>
    <phoneticPr fontId="1" type="noConversion"/>
  </si>
  <si>
    <t>预上线单价</t>
    <phoneticPr fontId="1" type="noConversion"/>
  </si>
  <si>
    <t>生产环境单价</t>
    <phoneticPr fontId="1" type="noConversion"/>
  </si>
  <si>
    <t>1.对象存储未开始进行计费</t>
    <phoneticPr fontId="4" type="noConversion"/>
  </si>
  <si>
    <t>注：</t>
    <phoneticPr fontId="4" type="noConversion"/>
  </si>
  <si>
    <t>预上线当前价格（元/小时）</t>
    <phoneticPr fontId="1" type="noConversion"/>
  </si>
  <si>
    <t>预上线配额</t>
    <phoneticPr fontId="4" type="noConversion"/>
  </si>
  <si>
    <t>生产环境配置</t>
    <phoneticPr fontId="4" type="noConversion"/>
  </si>
  <si>
    <t xml:space="preserve"> </t>
    <phoneticPr fontId="4" type="noConversion"/>
  </si>
  <si>
    <t>预上线带宽费（元/Mbps/小时）</t>
    <phoneticPr fontId="1" type="noConversion"/>
  </si>
  <si>
    <t>生产环境带宽费（元/Mbps/小时）</t>
    <phoneticPr fontId="1" type="noConversion"/>
  </si>
  <si>
    <t>路由器</t>
  </si>
  <si>
    <t>防火墙</t>
  </si>
  <si>
    <t>备注</t>
    <phoneticPr fontId="4" type="noConversion"/>
  </si>
  <si>
    <t>配置</t>
    <phoneticPr fontId="4" type="noConversion"/>
  </si>
  <si>
    <t>备注</t>
    <phoneticPr fontId="4" type="noConversion"/>
  </si>
  <si>
    <t>按30天</t>
    <phoneticPr fontId="1" type="noConversion"/>
  </si>
  <si>
    <t>1.命名不规范</t>
    <phoneticPr fontId="4" type="noConversion"/>
  </si>
  <si>
    <t>预上线当前价格（元/GB/小时）</t>
    <phoneticPr fontId="1" type="noConversion"/>
  </si>
  <si>
    <t>生产环境当前价格（元/GB/小时）</t>
    <phoneticPr fontId="1" type="noConversion"/>
  </si>
  <si>
    <t>关闭</t>
    <phoneticPr fontId="1" type="noConversion"/>
  </si>
  <si>
    <t>挂起</t>
    <phoneticPr fontId="1" type="noConversion"/>
  </si>
  <si>
    <t>云主机状态</t>
    <phoneticPr fontId="1" type="noConversion"/>
  </si>
  <si>
    <t>2.容器中存在云硬盘的定价，为0.00038元/GB/小时；</t>
    <phoneticPr fontId="1" type="noConversion"/>
  </si>
  <si>
    <t>备注：两种类型云硬盘基准价格相同，均为0.00112元/GB/小时。容量型云硬盘初始折扣率为0.339，价格为0.00112*0.339=0.00037968元/GB/小时；性能型折扣率为1。</t>
    <phoneticPr fontId="1" type="noConversion"/>
  </si>
  <si>
    <t>已清理</t>
    <phoneticPr fontId="1" type="noConversion"/>
  </si>
  <si>
    <t>已修改，现已可以创建</t>
    <phoneticPr fontId="4" type="noConversion"/>
  </si>
  <si>
    <t>已规范命名</t>
    <phoneticPr fontId="4" type="noConversion"/>
  </si>
  <si>
    <t>已清理</t>
    <phoneticPr fontId="4" type="noConversion"/>
  </si>
  <si>
    <t>暂停</t>
    <phoneticPr fontId="1" type="noConversion"/>
  </si>
  <si>
    <t>处理</t>
    <phoneticPr fontId="1" type="noConversion"/>
  </si>
  <si>
    <t>关闭</t>
    <phoneticPr fontId="1" type="noConversion"/>
  </si>
  <si>
    <t>折扣率1</t>
    <phoneticPr fontId="1" type="noConversion"/>
  </si>
  <si>
    <t>折扣率0</t>
    <phoneticPr fontId="1" type="noConversion"/>
  </si>
  <si>
    <t>取消（参考公有云），TAPD ID57932072</t>
    <phoneticPr fontId="1" type="noConversion"/>
  </si>
  <si>
    <t>修改折扣率1</t>
    <phoneticPr fontId="1" type="noConversion"/>
  </si>
  <si>
    <t>修改折扣率0</t>
    <phoneticPr fontId="1" type="noConversion"/>
  </si>
  <si>
    <t>修改折扣率1</t>
    <phoneticPr fontId="1" type="noConversion"/>
  </si>
  <si>
    <t>折扣率0（只收系统存储费用，参考公有云）</t>
    <phoneticPr fontId="1" type="noConversion"/>
  </si>
  <si>
    <t>裸机定价折扣率：</t>
    <phoneticPr fontId="1" type="noConversion"/>
  </si>
  <si>
    <t>2.裸机存在多个不同配置，待清理</t>
    <phoneticPr fontId="1" type="noConversion"/>
  </si>
  <si>
    <t>预上线状态</t>
    <phoneticPr fontId="1" type="noConversion"/>
  </si>
  <si>
    <t>生产环境状态</t>
    <phoneticPr fontId="1" type="noConversion"/>
  </si>
  <si>
    <t>备注</t>
    <phoneticPr fontId="1" type="noConversion"/>
  </si>
  <si>
    <t>按此配额修改</t>
    <phoneticPr fontId="1" type="noConversion"/>
  </si>
  <si>
    <t>生产环境状态</t>
    <phoneticPr fontId="1" type="noConversion"/>
  </si>
  <si>
    <t>当前价格（元/小时）</t>
    <phoneticPr fontId="1" type="noConversion"/>
  </si>
  <si>
    <t>预上线环境容器平台定价中包含有云硬盘定价（容量型）</t>
    <phoneticPr fontId="1" type="noConversion"/>
  </si>
  <si>
    <t>按容量型定价</t>
    <phoneticPr fontId="1" type="noConversion"/>
  </si>
  <si>
    <t>确认无此需求（马磊）</t>
    <phoneticPr fontId="1" type="noConversion"/>
  </si>
  <si>
    <t>确认只有一个状态（马磊）</t>
    <phoneticPr fontId="1" type="noConversion"/>
  </si>
  <si>
    <t>0.00038元/GB/小时（0.00112*0.339实现）</t>
    <rPh sb="7" eb="8">
      <t>yuan</t>
    </rPh>
    <rPh sb="12" eb="13">
      <t>xiao shi</t>
    </rPh>
    <phoneticPr fontId="1" type="noConversion"/>
  </si>
  <si>
    <t>备注</t>
    <phoneticPr fontId="1" type="noConversion"/>
  </si>
  <si>
    <t>1.云硬盘定价不区分系统盘或数据盘，只与介质是SSD还是SAS有关；</t>
    <phoneticPr fontId="1" type="noConversion"/>
  </si>
  <si>
    <t>已清理</t>
    <phoneticPr fontId="1" type="noConversion"/>
  </si>
  <si>
    <t xml:space="preserve"> </t>
    <phoneticPr fontId="1" type="noConversion"/>
  </si>
  <si>
    <t>需要调研，先按此配</t>
    <phoneticPr fontId="1" type="noConversion"/>
  </si>
  <si>
    <t>云主机定价折扣率：</t>
    <phoneticPr fontId="1" type="noConversion"/>
  </si>
  <si>
    <t>取消（参考公有云），TAPD ID57932072</t>
    <phoneticPr fontId="1" type="noConversion"/>
  </si>
  <si>
    <t xml:space="preserve"> </t>
    <phoneticPr fontId="1" type="noConversion"/>
  </si>
  <si>
    <t>原公式错误，修改公式</t>
    <phoneticPr fontId="4" type="noConversion"/>
  </si>
  <si>
    <t>需周嘉老师确认</t>
    <phoneticPr fontId="1" type="noConversion"/>
  </si>
  <si>
    <t>目前按此价格调整</t>
    <phoneticPr fontId="1" type="noConversion"/>
  </si>
  <si>
    <t>？</t>
    <phoneticPr fontId="1" type="noConversion"/>
  </si>
  <si>
    <t>按此配置</t>
    <phoneticPr fontId="1" type="noConversion"/>
  </si>
  <si>
    <t>隐藏的组件</t>
    <phoneticPr fontId="1" type="noConversion"/>
  </si>
  <si>
    <t>1.密钥</t>
    <phoneticPr fontId="1" type="noConversion"/>
  </si>
  <si>
    <t>2.路由器</t>
    <phoneticPr fontId="1" type="noConversion"/>
  </si>
  <si>
    <t>3.网络</t>
    <phoneticPr fontId="1" type="noConversion"/>
  </si>
  <si>
    <t>4.子网</t>
    <phoneticPr fontId="1" type="noConversion"/>
  </si>
  <si>
    <t>5.安全组</t>
    <phoneticPr fontId="1" type="noConversion"/>
  </si>
  <si>
    <t>6.子项目</t>
    <phoneticPr fontId="1" type="noConversion"/>
  </si>
  <si>
    <t>7.防火墙</t>
    <phoneticPr fontId="1" type="noConversion"/>
  </si>
  <si>
    <t>8.月份计算</t>
    <phoneticPr fontId="1" type="noConversion"/>
  </si>
  <si>
    <t>容器</t>
    <phoneticPr fontId="1" type="noConversion"/>
  </si>
  <si>
    <t>对象存储</t>
    <phoneticPr fontId="1" type="noConversion"/>
  </si>
  <si>
    <t>隐藏</t>
    <phoneticPr fontId="1" type="noConversion"/>
  </si>
  <si>
    <t>隐藏</t>
    <phoneticPr fontId="1" type="noConversion"/>
  </si>
  <si>
    <t>目前0.00038元/GB/小时</t>
    <phoneticPr fontId="1" type="noConversion"/>
  </si>
  <si>
    <t>容器中云硬盘定价</t>
    <phoneticPr fontId="1" type="noConversion"/>
  </si>
  <si>
    <t>vpn</t>
    <phoneticPr fontId="1" type="noConversion"/>
  </si>
  <si>
    <t>生产环境结果</t>
    <phoneticPr fontId="4" type="noConversion"/>
  </si>
  <si>
    <t>ID</t>
    <phoneticPr fontId="1" type="noConversion"/>
  </si>
  <si>
    <t xml:space="preserve">redmine </t>
    <phoneticPr fontId="1" type="noConversion"/>
  </si>
  <si>
    <t>问题描述</t>
    <phoneticPr fontId="1" type="noConversion"/>
  </si>
  <si>
    <t>负责人</t>
    <phoneticPr fontId="1" type="noConversion"/>
  </si>
  <si>
    <t>沈旭确认</t>
    <phoneticPr fontId="1" type="noConversion"/>
  </si>
  <si>
    <t>沈旭确认</t>
    <phoneticPr fontId="1" type="noConversion"/>
  </si>
  <si>
    <t>沈旭确认</t>
    <phoneticPr fontId="1" type="noConversion"/>
  </si>
  <si>
    <t>编号</t>
    <phoneticPr fontId="1" type="noConversion"/>
  </si>
  <si>
    <t>数据精确位问题：下载下来后的消费记录是保留五位小数（相比于应计消费四舍五入得到的），云主机和浮动IP消费记录里面显示的取三位小数（四舍五入取得）。其它的是五位小数（仅包含本次测试项）。</t>
    <phoneticPr fontId="1" type="noConversion"/>
  </si>
  <si>
    <t>错误状态虚拟机仍然按运行中计费。</t>
    <phoneticPr fontId="1" type="noConversion"/>
  </si>
  <si>
    <r>
      <rPr>
        <sz val="11"/>
        <color theme="1"/>
        <rFont val="Times New Roman"/>
        <family val="1"/>
      </rPr>
      <t xml:space="preserve"> </t>
    </r>
    <r>
      <rPr>
        <sz val="11"/>
        <color rgb="FF262626"/>
        <rFont val="DengXian"/>
        <family val="3"/>
        <charset val="134"/>
        <scheme val="minor"/>
      </rPr>
      <t>操作记录无虚拟机修改配置、错误状态的条目。</t>
    </r>
    <phoneticPr fontId="1" type="noConversion"/>
  </si>
  <si>
    <t>快照容量计算不准确。</t>
    <phoneticPr fontId="1" type="noConversion"/>
  </si>
  <si>
    <t>快照资源名字里的时间错误，与计费时间不一致</t>
    <phoneticPr fontId="1" type="noConversion"/>
  </si>
  <si>
    <t>ID57932072</t>
    <phoneticPr fontId="1" type="noConversion"/>
  </si>
  <si>
    <t>沈旭确认</t>
    <phoneticPr fontId="1" type="noConversion"/>
  </si>
  <si>
    <t>取消云主机的暂停/挂起操作</t>
    <phoneticPr fontId="1" type="noConversion"/>
  </si>
  <si>
    <t>ID57933258</t>
    <phoneticPr fontId="1" type="noConversion"/>
  </si>
  <si>
    <t>进展</t>
    <phoneticPr fontId="1" type="noConversion"/>
  </si>
  <si>
    <t>新需求</t>
    <phoneticPr fontId="1" type="noConversion"/>
  </si>
  <si>
    <t>统计一下正式在用用户资源情况</t>
    <phoneticPr fontId="1" type="noConversion"/>
  </si>
  <si>
    <t>部分负载均衡不计费。</t>
    <phoneticPr fontId="1" type="noConversion"/>
  </si>
  <si>
    <t>设计要求，不作调整</t>
    <phoneticPr fontId="1" type="noConversion"/>
  </si>
  <si>
    <t>新需求</t>
    <phoneticPr fontId="1" type="noConversion"/>
  </si>
  <si>
    <t>重新打开（参照公有云弹框重启）</t>
    <phoneticPr fontId="1" type="noConversion"/>
  </si>
  <si>
    <t>1、如何判断云主机错误的依据 2、错误的已不再计费－修复中</t>
    <phoneticPr fontId="1" type="noConversion"/>
  </si>
  <si>
    <t>数据库删除“开启”“关闭”状态</t>
    <phoneticPr fontId="1" type="noConversion"/>
  </si>
  <si>
    <t>新需求</t>
    <phoneticPr fontId="1" type="noConversion"/>
  </si>
  <si>
    <t>？</t>
    <phoneticPr fontId="1" type="noConversion"/>
  </si>
  <si>
    <t>沈旭确认</t>
    <phoneticPr fontId="1" type="noConversion"/>
  </si>
  <si>
    <t xml:space="preserve"> </t>
    <phoneticPr fontId="1" type="noConversion"/>
  </si>
  <si>
    <t>数据库全部改为“性能型 ”</t>
    <phoneticPr fontId="1" type="noConversion"/>
  </si>
  <si>
    <t>新需求</t>
    <phoneticPr fontId="1" type="noConversion"/>
  </si>
  <si>
    <t>用户通过cli创建项目，没有指定父项目，新创建的子项目不会在控制台呈现</t>
    <phoneticPr fontId="1" type="noConversion"/>
  </si>
  <si>
    <t>“消费记录”里的快照名称，“云硬盘快照”改成“快照”</t>
    <phoneticPr fontId="1" type="noConversion"/>
  </si>
  <si>
    <t>［云主机备注信息］创建云主机时，备注信息“基础型”“增强型”改为“基础款” “增强款“</t>
    <phoneticPr fontId="1" type="noConversion"/>
  </si>
  <si>
    <t>ID57934364</t>
  </si>
  <si>
    <t>ID57934368</t>
  </si>
  <si>
    <t>ID57934370</t>
  </si>
  <si>
    <t>ID58697578</t>
    <phoneticPr fontId="1" type="noConversion"/>
  </si>
  <si>
    <t>修复中（按逻辑说明操作）</t>
    <phoneticPr fontId="1" type="noConversion"/>
  </si>
  <si>
    <t>ID64391049</t>
    <phoneticPr fontId="1" type="noConversion"/>
  </si>
  <si>
    <t>开发中</t>
    <phoneticPr fontId="1" type="noConversion"/>
  </si>
  <si>
    <t>ID64391049</t>
  </si>
  <si>
    <t>目前正常</t>
    <phoneticPr fontId="1" type="noConversion"/>
  </si>
  <si>
    <r>
      <t>目前数据库根磁盘不管选择是性能盘还是容量盘都按照性能盘计费；创建数据库时选择根磁盘大小与实际计费容量。</t>
    </r>
    <r>
      <rPr>
        <sz val="11"/>
        <color rgb="FFFF0000"/>
        <rFont val="Lucida Grande"/>
      </rPr>
      <t>tapd</t>
    </r>
    <r>
      <rPr>
        <sz val="11"/>
        <color rgb="FFFF0000"/>
        <rFont val="DengXian"/>
        <family val="2"/>
        <scheme val="minor"/>
      </rPr>
      <t>上有关于数据库实例创建优化需求</t>
    </r>
    <phoneticPr fontId="1" type="noConversion"/>
  </si>
  <si>
    <t>28266/28522</t>
    <phoneticPr fontId="1" type="noConversion"/>
  </si>
  <si>
    <t>配额ok 其他没法验证</t>
    <phoneticPr fontId="1" type="noConversion"/>
  </si>
  <si>
    <t>1、计费逻辑（实际购买容量＊新的单价（0.0038/0.9））  2、容量款性能款行计费不一致</t>
    <phoneticPr fontId="1" type="noConversion"/>
  </si>
  <si>
    <t>28040性能款仍计费</t>
    <phoneticPr fontId="1" type="noConversion"/>
  </si>
  <si>
    <r>
      <rPr>
        <sz val="11"/>
        <color rgb="FFFF0000"/>
        <rFont val="DengXian (正文)"/>
        <charset val="134"/>
      </rPr>
      <t>28196</t>
    </r>
    <r>
      <rPr>
        <sz val="11"/>
        <color theme="1"/>
        <rFont val="DengXian"/>
        <family val="2"/>
        <scheme val="minor"/>
      </rPr>
      <t>／</t>
    </r>
    <r>
      <rPr>
        <sz val="11"/>
        <color rgb="FF00B050"/>
        <rFont val="DengXian (正文)"/>
        <charset val="134"/>
      </rPr>
      <t>27796</t>
    </r>
    <phoneticPr fontId="1" type="noConversion"/>
  </si>
  <si>
    <r>
      <rPr>
        <sz val="11"/>
        <color rgb="FFFF0000"/>
        <rFont val="DengXian (正文)"/>
        <charset val="134"/>
      </rPr>
      <t>28586</t>
    </r>
    <r>
      <rPr>
        <sz val="11"/>
        <color rgb="FFFF0000"/>
        <rFont val="DengXian"/>
        <family val="2"/>
        <scheme val="minor"/>
      </rPr>
      <t>／</t>
    </r>
    <r>
      <rPr>
        <sz val="11"/>
        <color rgb="FFFF0000"/>
        <rFont val="DengXian (正文)"/>
        <charset val="134"/>
      </rPr>
      <t>28040</t>
    </r>
    <phoneticPr fontId="1" type="noConversion"/>
  </si>
  <si>
    <t>云主机修改配置后，仍然按照修改配置前的计费。</t>
    <phoneticPr fontId="1" type="noConversion"/>
  </si>
  <si>
    <t>ID57931242</t>
    <phoneticPr fontId="1" type="noConversion"/>
  </si>
  <si>
    <t>已经解决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</si>
</sst>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0.00_);[Red]\(0.00\)"/>
  </numFmts>
  <fonts count="29" x14ac:knownFonts="1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DengXian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0"/>
      <name val="DengXian"/>
      <family val="2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DengXian"/>
      <family val="2"/>
      <scheme val="minor"/>
    </font>
    <font>
      <sz val="11"/>
      <color rgb="FFFF0000"/>
      <name val="DengXian"/>
      <family val="4"/>
      <charset val="134"/>
      <scheme val="minor"/>
    </font>
    <font>
      <sz val="11"/>
      <name val="DengXian"/>
      <family val="2"/>
      <scheme val="minor"/>
    </font>
    <font>
      <sz val="11"/>
      <color theme="1"/>
      <name val="DengXian (正文)"/>
      <family val="3"/>
      <charset val="134"/>
    </font>
    <font>
      <sz val="10"/>
      <color theme="1"/>
      <name val="DengXian"/>
      <family val="2"/>
      <scheme val="minor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theme="1"/>
      <name val="Times New Roman"/>
      <family val="1"/>
    </font>
    <font>
      <sz val="11"/>
      <color rgb="FF25282D"/>
      <name val="DengXian"/>
      <family val="3"/>
      <charset val="134"/>
      <scheme val="minor"/>
    </font>
    <font>
      <sz val="11"/>
      <color rgb="FF262626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sz val="11"/>
      <color rgb="FF00B050"/>
      <name val="DengXian (正文)"/>
      <charset val="134"/>
    </font>
    <font>
      <sz val="11"/>
      <color rgb="FFFF0000"/>
      <name val="DengXian (正文)"/>
      <charset val="134"/>
    </font>
    <font>
      <sz val="11"/>
      <color rgb="FFFF0000"/>
      <name val="Lucida Grande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49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176" fontId="2" fillId="2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6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7" fontId="3" fillId="0" borderId="1" xfId="0" applyNumberFormat="1" applyFont="1" applyBorder="1" applyAlignment="1">
      <alignment horizontal="center"/>
    </xf>
    <xf numFmtId="176" fontId="2" fillId="2" borderId="0" xfId="0" applyNumberFormat="1" applyFont="1" applyFill="1"/>
    <xf numFmtId="0" fontId="9" fillId="2" borderId="0" xfId="0" applyFont="1" applyFill="1"/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0" fillId="2" borderId="0" xfId="0" applyFont="1" applyFill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77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left" vertical="center"/>
    </xf>
    <xf numFmtId="0" fontId="0" fillId="7" borderId="1" xfId="0" applyFill="1" applyBorder="1"/>
    <xf numFmtId="0" fontId="1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5" fillId="8" borderId="1" xfId="0" applyFont="1" applyFill="1" applyBorder="1" applyAlignment="1">
      <alignment horizontal="center" vertical="top" wrapText="1"/>
    </xf>
    <xf numFmtId="0" fontId="11" fillId="2" borderId="1" xfId="0" applyFont="1" applyFill="1" applyBorder="1"/>
    <xf numFmtId="0" fontId="10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5" borderId="1" xfId="0" applyFill="1" applyBorder="1"/>
    <xf numFmtId="0" fontId="6" fillId="8" borderId="1" xfId="0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2" borderId="1" xfId="0" applyFont="1" applyFill="1" applyBorder="1"/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8" borderId="1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/>
    </xf>
    <xf numFmtId="176" fontId="2" fillId="5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5" fillId="0" borderId="0" xfId="0" applyFont="1"/>
    <xf numFmtId="0" fontId="16" fillId="7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7" fontId="2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7" fillId="4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7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/>
    </xf>
    <xf numFmtId="177" fontId="2" fillId="5" borderId="1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Alignment="1">
      <alignment horizontal="left" vertical="center"/>
    </xf>
    <xf numFmtId="177" fontId="10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/>
    <xf numFmtId="0" fontId="2" fillId="2" borderId="0" xfId="0" applyFont="1" applyFill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6" fontId="2" fillId="7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15" fillId="5" borderId="0" xfId="0" applyFont="1" applyFill="1"/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0" fontId="23" fillId="9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5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4" workbookViewId="0">
      <selection activeCell="J12" sqref="J12"/>
    </sheetView>
  </sheetViews>
  <sheetFormatPr baseColWidth="10" defaultColWidth="9" defaultRowHeight="15" x14ac:dyDescent="0.2"/>
  <cols>
    <col min="1" max="1" width="3.83203125" style="2" customWidth="1"/>
    <col min="2" max="2" width="18.1640625" style="2" customWidth="1"/>
    <col min="3" max="4" width="12.33203125" style="2" customWidth="1"/>
    <col min="5" max="5" width="18.83203125" style="2" bestFit="1" customWidth="1"/>
    <col min="6" max="7" width="26" style="2" bestFit="1" customWidth="1"/>
    <col min="8" max="8" width="19.5" style="2" customWidth="1"/>
    <col min="9" max="10" width="18.6640625" style="2" customWidth="1"/>
    <col min="11" max="11" width="24.1640625" style="2" bestFit="1" customWidth="1"/>
    <col min="12" max="12" width="26" style="2" bestFit="1" customWidth="1"/>
    <col min="13" max="14" width="16.83203125" style="2" bestFit="1" customWidth="1"/>
    <col min="15" max="15" width="5.5" style="2" customWidth="1"/>
    <col min="16" max="16" width="8.83203125" style="2" bestFit="1" customWidth="1"/>
    <col min="17" max="17" width="9" style="2"/>
    <col min="18" max="18" width="12.5" style="2" bestFit="1" customWidth="1"/>
    <col min="19" max="19" width="14.33203125" style="2" bestFit="1" customWidth="1"/>
    <col min="20" max="20" width="18" style="2" bestFit="1" customWidth="1"/>
    <col min="21" max="16384" width="9" style="2"/>
  </cols>
  <sheetData>
    <row r="1" spans="1:20" ht="23" x14ac:dyDescent="0.3">
      <c r="A1" s="10" t="s">
        <v>119</v>
      </c>
    </row>
    <row r="2" spans="1:20" ht="23" x14ac:dyDescent="0.3">
      <c r="A2" s="10"/>
    </row>
    <row r="3" spans="1:20" ht="17" x14ac:dyDescent="0.25">
      <c r="B3" s="123" t="s">
        <v>120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P3" s="119" t="s">
        <v>121</v>
      </c>
      <c r="Q3" s="120"/>
      <c r="R3" s="120"/>
      <c r="S3" s="120"/>
      <c r="T3" s="120"/>
    </row>
    <row r="4" spans="1:20" ht="17" x14ac:dyDescent="0.25">
      <c r="B4" s="126" t="s">
        <v>122</v>
      </c>
      <c r="C4" s="126"/>
      <c r="D4" s="126"/>
      <c r="E4" s="127" t="s">
        <v>123</v>
      </c>
      <c r="F4" s="127"/>
      <c r="G4" s="127"/>
      <c r="H4" s="127"/>
      <c r="I4" s="119" t="s">
        <v>124</v>
      </c>
      <c r="J4" s="120"/>
      <c r="K4" s="120"/>
      <c r="L4" s="120"/>
      <c r="M4" s="120"/>
      <c r="N4" s="128"/>
      <c r="P4" s="12" t="s">
        <v>125</v>
      </c>
      <c r="Q4" s="12" t="s">
        <v>126</v>
      </c>
      <c r="R4" s="24" t="s">
        <v>141</v>
      </c>
      <c r="S4" s="24" t="s">
        <v>142</v>
      </c>
      <c r="T4" s="24" t="s">
        <v>200</v>
      </c>
    </row>
    <row r="5" spans="1:20" ht="17" x14ac:dyDescent="0.25">
      <c r="B5" s="6" t="s">
        <v>5</v>
      </c>
      <c r="C5" s="6" t="s">
        <v>2</v>
      </c>
      <c r="D5" s="6" t="s">
        <v>3</v>
      </c>
      <c r="E5" s="6" t="s">
        <v>4</v>
      </c>
      <c r="F5" s="24" t="s">
        <v>127</v>
      </c>
      <c r="G5" s="24" t="s">
        <v>128</v>
      </c>
      <c r="H5" s="25" t="s">
        <v>32</v>
      </c>
      <c r="I5" s="25" t="s">
        <v>31</v>
      </c>
      <c r="J5" s="6" t="s">
        <v>4</v>
      </c>
      <c r="K5" s="24" t="s">
        <v>129</v>
      </c>
      <c r="L5" s="24" t="s">
        <v>130</v>
      </c>
      <c r="M5" s="25" t="s">
        <v>32</v>
      </c>
      <c r="N5" s="25" t="s">
        <v>31</v>
      </c>
      <c r="P5" s="6" t="s">
        <v>131</v>
      </c>
      <c r="Q5" s="6">
        <v>40</v>
      </c>
      <c r="R5" s="64">
        <v>10</v>
      </c>
      <c r="S5" s="63"/>
      <c r="T5" s="82" t="s">
        <v>204</v>
      </c>
    </row>
    <row r="6" spans="1:20" ht="17" x14ac:dyDescent="0.25">
      <c r="B6" s="6" t="s">
        <v>6</v>
      </c>
      <c r="C6" s="6">
        <v>8</v>
      </c>
      <c r="D6" s="6">
        <v>2</v>
      </c>
      <c r="E6" s="9">
        <f>J6*0.75</f>
        <v>0.66749999999999998</v>
      </c>
      <c r="F6" s="26">
        <v>0.67</v>
      </c>
      <c r="G6" s="26">
        <v>0.67</v>
      </c>
      <c r="H6" s="27">
        <f>M6*0.75</f>
        <v>181.6875</v>
      </c>
      <c r="I6" s="27">
        <f>N6*0.75</f>
        <v>1721.25</v>
      </c>
      <c r="J6" s="6">
        <v>0.89</v>
      </c>
      <c r="K6" s="24">
        <v>0.89</v>
      </c>
      <c r="L6" s="24">
        <v>0.89</v>
      </c>
      <c r="M6" s="28">
        <v>242.25</v>
      </c>
      <c r="N6" s="25">
        <v>2295</v>
      </c>
      <c r="P6" s="6" t="s">
        <v>34</v>
      </c>
      <c r="Q6" s="6">
        <v>200</v>
      </c>
      <c r="R6" s="64">
        <v>20</v>
      </c>
      <c r="S6" s="63"/>
      <c r="T6" s="82" t="s">
        <v>204</v>
      </c>
    </row>
    <row r="7" spans="1:20" ht="17" x14ac:dyDescent="0.25">
      <c r="B7" s="6" t="s">
        <v>6</v>
      </c>
      <c r="C7" s="6">
        <v>16</v>
      </c>
      <c r="D7" s="6">
        <v>4</v>
      </c>
      <c r="E7" s="9">
        <f t="shared" ref="E7:E29" si="0">J7*0.75</f>
        <v>1.3275000000000001</v>
      </c>
      <c r="F7" s="26">
        <v>1.33</v>
      </c>
      <c r="G7" s="26">
        <v>1.33</v>
      </c>
      <c r="H7" s="27">
        <f t="shared" ref="H7:I29" si="1">M7*0.75</f>
        <v>363.375</v>
      </c>
      <c r="I7" s="27">
        <f t="shared" si="1"/>
        <v>3442.5</v>
      </c>
      <c r="J7" s="6">
        <v>1.77</v>
      </c>
      <c r="K7" s="24">
        <v>1.77</v>
      </c>
      <c r="L7" s="24">
        <v>1.77</v>
      </c>
      <c r="M7" s="28">
        <v>484.5</v>
      </c>
      <c r="N7" s="25">
        <v>4590</v>
      </c>
      <c r="P7" s="6" t="s">
        <v>132</v>
      </c>
      <c r="Q7" s="6">
        <v>800</v>
      </c>
      <c r="R7" s="64">
        <v>50</v>
      </c>
      <c r="S7" s="63"/>
      <c r="T7" s="82" t="s">
        <v>204</v>
      </c>
    </row>
    <row r="8" spans="1:20" ht="17" x14ac:dyDescent="0.25">
      <c r="B8" s="6" t="s">
        <v>6</v>
      </c>
      <c r="C8" s="6">
        <v>32</v>
      </c>
      <c r="D8" s="6">
        <v>8</v>
      </c>
      <c r="E8" s="9">
        <f t="shared" si="0"/>
        <v>2.6550000000000002</v>
      </c>
      <c r="F8" s="26">
        <v>2.66</v>
      </c>
      <c r="G8" s="26">
        <v>2.66</v>
      </c>
      <c r="H8" s="27">
        <f t="shared" si="1"/>
        <v>726.75</v>
      </c>
      <c r="I8" s="27">
        <f t="shared" si="1"/>
        <v>6885</v>
      </c>
      <c r="J8" s="6">
        <v>3.54</v>
      </c>
      <c r="K8" s="24">
        <v>3.54</v>
      </c>
      <c r="L8" s="24">
        <v>3.54</v>
      </c>
      <c r="M8" s="28">
        <v>969</v>
      </c>
      <c r="N8" s="25">
        <v>9180</v>
      </c>
    </row>
    <row r="9" spans="1:20" ht="17" x14ac:dyDescent="0.25">
      <c r="B9" s="6" t="s">
        <v>6</v>
      </c>
      <c r="C9" s="6">
        <v>48</v>
      </c>
      <c r="D9" s="6">
        <v>12</v>
      </c>
      <c r="E9" s="9">
        <f t="shared" si="0"/>
        <v>3.9824999999999999</v>
      </c>
      <c r="F9" s="26">
        <v>3.98</v>
      </c>
      <c r="G9" s="26">
        <v>3.98</v>
      </c>
      <c r="H9" s="27">
        <f t="shared" si="1"/>
        <v>1090.125</v>
      </c>
      <c r="I9" s="27">
        <f t="shared" si="1"/>
        <v>10327.5</v>
      </c>
      <c r="J9" s="6">
        <v>5.31</v>
      </c>
      <c r="K9" s="24">
        <v>5.31</v>
      </c>
      <c r="L9" s="24">
        <v>5.31</v>
      </c>
      <c r="M9" s="28">
        <v>1453.5</v>
      </c>
      <c r="N9" s="25">
        <v>13770</v>
      </c>
    </row>
    <row r="10" spans="1:20" ht="17" x14ac:dyDescent="0.25">
      <c r="B10" s="6" t="s">
        <v>6</v>
      </c>
      <c r="C10" s="6">
        <v>64</v>
      </c>
      <c r="D10" s="6">
        <v>16</v>
      </c>
      <c r="E10" s="9">
        <f t="shared" si="0"/>
        <v>5.3100000000000005</v>
      </c>
      <c r="F10" s="26">
        <v>5.31</v>
      </c>
      <c r="G10" s="26">
        <v>5.31</v>
      </c>
      <c r="H10" s="27">
        <f t="shared" si="1"/>
        <v>1453.5</v>
      </c>
      <c r="I10" s="27">
        <f t="shared" si="1"/>
        <v>13770</v>
      </c>
      <c r="J10" s="6">
        <v>7.08</v>
      </c>
      <c r="K10" s="24">
        <v>7.08</v>
      </c>
      <c r="L10" s="24">
        <v>7.08</v>
      </c>
      <c r="M10" s="28">
        <v>1938</v>
      </c>
      <c r="N10" s="25">
        <v>18360</v>
      </c>
    </row>
    <row r="11" spans="1:20" ht="17" x14ac:dyDescent="0.25">
      <c r="B11" s="6" t="s">
        <v>6</v>
      </c>
      <c r="C11" s="6">
        <v>96</v>
      </c>
      <c r="D11" s="6">
        <v>24</v>
      </c>
      <c r="E11" s="9">
        <f t="shared" si="0"/>
        <v>7.9725000000000001</v>
      </c>
      <c r="F11" s="26">
        <v>7.97</v>
      </c>
      <c r="G11" s="26">
        <v>7.97</v>
      </c>
      <c r="H11" s="27">
        <f t="shared" si="1"/>
        <v>2180.25</v>
      </c>
      <c r="I11" s="27">
        <f t="shared" si="1"/>
        <v>20655</v>
      </c>
      <c r="J11" s="6">
        <v>10.63</v>
      </c>
      <c r="K11" s="24">
        <v>10.63</v>
      </c>
      <c r="L11" s="24">
        <v>10.63</v>
      </c>
      <c r="M11" s="28">
        <v>2907</v>
      </c>
      <c r="N11" s="25">
        <v>27540</v>
      </c>
    </row>
    <row r="12" spans="1:20" ht="17" x14ac:dyDescent="0.25">
      <c r="B12" s="6" t="s">
        <v>6</v>
      </c>
      <c r="C12" s="6">
        <v>128</v>
      </c>
      <c r="D12" s="6">
        <v>32</v>
      </c>
      <c r="E12" s="9">
        <f t="shared" si="0"/>
        <v>10.6275</v>
      </c>
      <c r="F12" s="26">
        <v>10.63</v>
      </c>
      <c r="G12" s="26">
        <v>10.63</v>
      </c>
      <c r="H12" s="27">
        <f t="shared" si="1"/>
        <v>2907</v>
      </c>
      <c r="I12" s="27">
        <f t="shared" si="1"/>
        <v>27540</v>
      </c>
      <c r="J12" s="6">
        <v>14.17</v>
      </c>
      <c r="K12" s="24">
        <v>14.17</v>
      </c>
      <c r="L12" s="24">
        <v>14.17</v>
      </c>
      <c r="M12" s="28">
        <v>3876</v>
      </c>
      <c r="N12" s="25">
        <v>36720</v>
      </c>
    </row>
    <row r="13" spans="1:20" ht="17" x14ac:dyDescent="0.25">
      <c r="B13" s="6" t="s">
        <v>6</v>
      </c>
      <c r="C13" s="6">
        <v>256</v>
      </c>
      <c r="D13" s="6">
        <v>64</v>
      </c>
      <c r="E13" s="9">
        <f t="shared" si="0"/>
        <v>21.247499999999999</v>
      </c>
      <c r="F13" s="26">
        <v>21.25</v>
      </c>
      <c r="G13" s="26">
        <v>21.25</v>
      </c>
      <c r="H13" s="27">
        <f t="shared" si="1"/>
        <v>5814</v>
      </c>
      <c r="I13" s="27">
        <f t="shared" si="1"/>
        <v>55080</v>
      </c>
      <c r="J13" s="6">
        <v>28.33</v>
      </c>
      <c r="K13" s="24">
        <v>28.33</v>
      </c>
      <c r="L13" s="24">
        <v>28.33</v>
      </c>
      <c r="M13" s="28">
        <v>7752</v>
      </c>
      <c r="N13" s="25">
        <v>73440</v>
      </c>
    </row>
    <row r="14" spans="1:20" ht="17" x14ac:dyDescent="0.25">
      <c r="B14" s="6" t="s">
        <v>7</v>
      </c>
      <c r="C14" s="6">
        <v>4</v>
      </c>
      <c r="D14" s="6">
        <v>2</v>
      </c>
      <c r="E14" s="9">
        <f t="shared" si="0"/>
        <v>0.46499999999999997</v>
      </c>
      <c r="F14" s="26">
        <v>0.47</v>
      </c>
      <c r="G14" s="26">
        <v>0.47</v>
      </c>
      <c r="H14" s="27">
        <f t="shared" si="1"/>
        <v>134.25</v>
      </c>
      <c r="I14" s="27">
        <f t="shared" si="1"/>
        <v>1369.35</v>
      </c>
      <c r="J14" s="6">
        <v>0.62</v>
      </c>
      <c r="K14" s="24">
        <v>0.62</v>
      </c>
      <c r="L14" s="24">
        <v>0.62</v>
      </c>
      <c r="M14" s="28">
        <v>179</v>
      </c>
      <c r="N14" s="25">
        <v>1825.8</v>
      </c>
    </row>
    <row r="15" spans="1:20" ht="17" x14ac:dyDescent="0.25">
      <c r="B15" s="6" t="s">
        <v>7</v>
      </c>
      <c r="C15" s="6">
        <v>8</v>
      </c>
      <c r="D15" s="6">
        <v>4</v>
      </c>
      <c r="E15" s="9">
        <f t="shared" si="0"/>
        <v>0.92999999999999994</v>
      </c>
      <c r="F15" s="26">
        <v>0.93</v>
      </c>
      <c r="G15" s="26">
        <v>0.93</v>
      </c>
      <c r="H15" s="27">
        <f t="shared" si="1"/>
        <v>268.5</v>
      </c>
      <c r="I15" s="27">
        <f t="shared" si="1"/>
        <v>2738.7</v>
      </c>
      <c r="J15" s="6">
        <v>1.24</v>
      </c>
      <c r="K15" s="24">
        <v>1.24</v>
      </c>
      <c r="L15" s="24">
        <v>1.24</v>
      </c>
      <c r="M15" s="28">
        <v>358</v>
      </c>
      <c r="N15" s="25">
        <v>3651.6</v>
      </c>
    </row>
    <row r="16" spans="1:20" ht="17" x14ac:dyDescent="0.25">
      <c r="B16" s="6" t="s">
        <v>7</v>
      </c>
      <c r="C16" s="6">
        <v>16</v>
      </c>
      <c r="D16" s="6">
        <v>8</v>
      </c>
      <c r="E16" s="9">
        <f t="shared" si="0"/>
        <v>1.8675000000000002</v>
      </c>
      <c r="F16" s="26">
        <v>1.87</v>
      </c>
      <c r="G16" s="26">
        <v>1.87</v>
      </c>
      <c r="H16" s="27">
        <f t="shared" si="1"/>
        <v>537</v>
      </c>
      <c r="I16" s="27">
        <f t="shared" si="1"/>
        <v>5477.4</v>
      </c>
      <c r="J16" s="6">
        <v>2.4900000000000002</v>
      </c>
      <c r="K16" s="24">
        <v>2.4900000000000002</v>
      </c>
      <c r="L16" s="24">
        <v>2.4900000000000002</v>
      </c>
      <c r="M16" s="28">
        <v>716</v>
      </c>
      <c r="N16" s="25">
        <v>7303.2</v>
      </c>
    </row>
    <row r="17" spans="2:14" ht="17" x14ac:dyDescent="0.25">
      <c r="B17" s="6" t="s">
        <v>7</v>
      </c>
      <c r="C17" s="6">
        <v>24</v>
      </c>
      <c r="D17" s="6">
        <v>12</v>
      </c>
      <c r="E17" s="9">
        <f t="shared" si="0"/>
        <v>2.7974999999999999</v>
      </c>
      <c r="F17" s="26">
        <v>2.8</v>
      </c>
      <c r="G17" s="26">
        <v>2.8</v>
      </c>
      <c r="H17" s="27">
        <f t="shared" si="1"/>
        <v>805.5</v>
      </c>
      <c r="I17" s="27">
        <f t="shared" si="1"/>
        <v>8216.0999999999985</v>
      </c>
      <c r="J17" s="6">
        <v>3.73</v>
      </c>
      <c r="K17" s="24">
        <v>3.73</v>
      </c>
      <c r="L17" s="24">
        <v>3.73</v>
      </c>
      <c r="M17" s="28">
        <v>1074</v>
      </c>
      <c r="N17" s="25">
        <v>10954.8</v>
      </c>
    </row>
    <row r="18" spans="2:14" ht="17" x14ac:dyDescent="0.25">
      <c r="B18" s="6" t="s">
        <v>7</v>
      </c>
      <c r="C18" s="6">
        <v>32</v>
      </c>
      <c r="D18" s="6">
        <v>16</v>
      </c>
      <c r="E18" s="9">
        <f t="shared" si="0"/>
        <v>3.7275</v>
      </c>
      <c r="F18" s="26">
        <v>3.73</v>
      </c>
      <c r="G18" s="26">
        <v>3.73</v>
      </c>
      <c r="H18" s="27">
        <f t="shared" si="1"/>
        <v>1074</v>
      </c>
      <c r="I18" s="27">
        <f t="shared" si="1"/>
        <v>10954.8</v>
      </c>
      <c r="J18" s="6">
        <v>4.97</v>
      </c>
      <c r="K18" s="24">
        <v>4.97</v>
      </c>
      <c r="L18" s="24">
        <v>4.97</v>
      </c>
      <c r="M18" s="28">
        <v>1432</v>
      </c>
      <c r="N18" s="25">
        <v>14606.4</v>
      </c>
    </row>
    <row r="19" spans="2:14" ht="17" x14ac:dyDescent="0.25">
      <c r="B19" s="6" t="s">
        <v>7</v>
      </c>
      <c r="C19" s="6">
        <v>48</v>
      </c>
      <c r="D19" s="6">
        <v>24</v>
      </c>
      <c r="E19" s="9">
        <f t="shared" si="0"/>
        <v>5.5949999999999998</v>
      </c>
      <c r="F19" s="26">
        <v>5.6</v>
      </c>
      <c r="G19" s="26">
        <v>5.6</v>
      </c>
      <c r="H19" s="27">
        <f t="shared" si="1"/>
        <v>1611</v>
      </c>
      <c r="I19" s="27">
        <f t="shared" si="1"/>
        <v>16432.199999999997</v>
      </c>
      <c r="J19" s="6">
        <v>7.46</v>
      </c>
      <c r="K19" s="24">
        <v>7.46</v>
      </c>
      <c r="L19" s="24">
        <v>7.46</v>
      </c>
      <c r="M19" s="28">
        <v>2148</v>
      </c>
      <c r="N19" s="25">
        <v>21909.599999999999</v>
      </c>
    </row>
    <row r="20" spans="2:14" ht="17" x14ac:dyDescent="0.25">
      <c r="B20" s="6" t="s">
        <v>7</v>
      </c>
      <c r="C20" s="6">
        <v>64</v>
      </c>
      <c r="D20" s="6">
        <v>32</v>
      </c>
      <c r="E20" s="9">
        <f t="shared" si="0"/>
        <v>7.4550000000000001</v>
      </c>
      <c r="F20" s="26">
        <v>7.46</v>
      </c>
      <c r="G20" s="26">
        <v>7.46</v>
      </c>
      <c r="H20" s="27">
        <f t="shared" si="1"/>
        <v>2148</v>
      </c>
      <c r="I20" s="27">
        <f t="shared" si="1"/>
        <v>21909.599999999999</v>
      </c>
      <c r="J20" s="6">
        <v>9.94</v>
      </c>
      <c r="K20" s="24">
        <v>9.94</v>
      </c>
      <c r="L20" s="24">
        <v>9.94</v>
      </c>
      <c r="M20" s="28">
        <v>2864</v>
      </c>
      <c r="N20" s="25">
        <v>29212.799999999999</v>
      </c>
    </row>
    <row r="21" spans="2:14" ht="17" x14ac:dyDescent="0.25">
      <c r="B21" s="6" t="s">
        <v>7</v>
      </c>
      <c r="C21" s="6">
        <v>128</v>
      </c>
      <c r="D21" s="6">
        <v>64</v>
      </c>
      <c r="E21" s="9">
        <f t="shared" si="0"/>
        <v>14.9175</v>
      </c>
      <c r="F21" s="26">
        <v>14.92</v>
      </c>
      <c r="G21" s="26">
        <v>14.92</v>
      </c>
      <c r="H21" s="27">
        <f t="shared" si="1"/>
        <v>4296</v>
      </c>
      <c r="I21" s="27">
        <f t="shared" si="1"/>
        <v>43819.199999999997</v>
      </c>
      <c r="J21" s="6">
        <v>19.89</v>
      </c>
      <c r="K21" s="24">
        <v>19.89</v>
      </c>
      <c r="L21" s="24">
        <v>19.89</v>
      </c>
      <c r="M21" s="28">
        <v>5728</v>
      </c>
      <c r="N21" s="25">
        <v>58425.599999999999</v>
      </c>
    </row>
    <row r="22" spans="2:14" ht="17" x14ac:dyDescent="0.25">
      <c r="B22" s="6" t="s">
        <v>8</v>
      </c>
      <c r="C22" s="6">
        <v>16</v>
      </c>
      <c r="D22" s="6">
        <v>2</v>
      </c>
      <c r="E22" s="9">
        <f t="shared" si="0"/>
        <v>0.84749999999999992</v>
      </c>
      <c r="F22" s="26">
        <v>0.85</v>
      </c>
      <c r="G22" s="26">
        <v>0.85</v>
      </c>
      <c r="H22" s="27">
        <f t="shared" si="1"/>
        <v>232.27499999999998</v>
      </c>
      <c r="I22" s="27">
        <f t="shared" si="1"/>
        <v>2200.5</v>
      </c>
      <c r="J22" s="6">
        <v>1.1299999999999999</v>
      </c>
      <c r="K22" s="24">
        <v>1.1299999999999999</v>
      </c>
      <c r="L22" s="24">
        <v>1.1299999999999999</v>
      </c>
      <c r="M22" s="28">
        <v>309.7</v>
      </c>
      <c r="N22" s="25">
        <v>2934</v>
      </c>
    </row>
    <row r="23" spans="2:14" ht="17" x14ac:dyDescent="0.25">
      <c r="B23" s="6" t="s">
        <v>8</v>
      </c>
      <c r="C23" s="6">
        <v>32</v>
      </c>
      <c r="D23" s="6">
        <v>4</v>
      </c>
      <c r="E23" s="9">
        <f t="shared" si="0"/>
        <v>1.6949999999999998</v>
      </c>
      <c r="F23" s="26">
        <v>1.7</v>
      </c>
      <c r="G23" s="26">
        <v>1.7</v>
      </c>
      <c r="H23" s="27">
        <f t="shared" si="1"/>
        <v>464.54999999999995</v>
      </c>
      <c r="I23" s="27">
        <f t="shared" si="1"/>
        <v>4401</v>
      </c>
      <c r="J23" s="6">
        <v>2.2599999999999998</v>
      </c>
      <c r="K23" s="24">
        <v>2.2599999999999998</v>
      </c>
      <c r="L23" s="24">
        <v>2.2599999999999998</v>
      </c>
      <c r="M23" s="28">
        <v>619.4</v>
      </c>
      <c r="N23" s="25">
        <v>5868</v>
      </c>
    </row>
    <row r="24" spans="2:14" ht="17" x14ac:dyDescent="0.25">
      <c r="B24" s="6" t="s">
        <v>8</v>
      </c>
      <c r="C24" s="6">
        <v>64</v>
      </c>
      <c r="D24" s="6">
        <v>8</v>
      </c>
      <c r="E24" s="9">
        <f t="shared" si="0"/>
        <v>3.3975</v>
      </c>
      <c r="F24" s="26">
        <v>3.4</v>
      </c>
      <c r="G24" s="26">
        <v>3.4</v>
      </c>
      <c r="H24" s="27">
        <f t="shared" si="1"/>
        <v>929.09999999999991</v>
      </c>
      <c r="I24" s="27">
        <f t="shared" si="1"/>
        <v>8802</v>
      </c>
      <c r="J24" s="6">
        <v>4.53</v>
      </c>
      <c r="K24" s="24">
        <v>4.53</v>
      </c>
      <c r="L24" s="24">
        <v>4.53</v>
      </c>
      <c r="M24" s="28">
        <v>1238.8</v>
      </c>
      <c r="N24" s="25">
        <v>11736</v>
      </c>
    </row>
    <row r="25" spans="2:14" ht="17" x14ac:dyDescent="0.25">
      <c r="B25" s="6" t="s">
        <v>8</v>
      </c>
      <c r="C25" s="6">
        <v>96</v>
      </c>
      <c r="D25" s="6">
        <v>12</v>
      </c>
      <c r="E25" s="9">
        <f t="shared" si="0"/>
        <v>5.0925000000000002</v>
      </c>
      <c r="F25" s="26">
        <v>5.09</v>
      </c>
      <c r="G25" s="26">
        <v>5.09</v>
      </c>
      <c r="H25" s="27">
        <f t="shared" si="1"/>
        <v>1393.65</v>
      </c>
      <c r="I25" s="27">
        <f t="shared" si="1"/>
        <v>13203</v>
      </c>
      <c r="J25" s="6">
        <v>6.79</v>
      </c>
      <c r="K25" s="24">
        <v>6.79</v>
      </c>
      <c r="L25" s="24">
        <v>6.79</v>
      </c>
      <c r="M25" s="28">
        <v>1858.2</v>
      </c>
      <c r="N25" s="25">
        <v>17604</v>
      </c>
    </row>
    <row r="26" spans="2:14" ht="17" x14ac:dyDescent="0.25">
      <c r="B26" s="6" t="s">
        <v>8</v>
      </c>
      <c r="C26" s="6">
        <v>128</v>
      </c>
      <c r="D26" s="6">
        <v>16</v>
      </c>
      <c r="E26" s="9">
        <f t="shared" si="0"/>
        <v>6.7949999999999999</v>
      </c>
      <c r="F26" s="26">
        <v>6.8</v>
      </c>
      <c r="G26" s="26">
        <v>6.8</v>
      </c>
      <c r="H26" s="27">
        <f t="shared" si="1"/>
        <v>1858.1999999999998</v>
      </c>
      <c r="I26" s="27">
        <f t="shared" si="1"/>
        <v>17604</v>
      </c>
      <c r="J26" s="6">
        <v>9.06</v>
      </c>
      <c r="K26" s="24">
        <v>9.06</v>
      </c>
      <c r="L26" s="24">
        <v>9.06</v>
      </c>
      <c r="M26" s="28">
        <v>2477.6</v>
      </c>
      <c r="N26" s="25">
        <v>23472</v>
      </c>
    </row>
    <row r="27" spans="2:14" ht="17" x14ac:dyDescent="0.25">
      <c r="B27" s="6" t="s">
        <v>8</v>
      </c>
      <c r="C27" s="6">
        <v>192</v>
      </c>
      <c r="D27" s="6">
        <v>24</v>
      </c>
      <c r="E27" s="9">
        <f t="shared" si="0"/>
        <v>10.185</v>
      </c>
      <c r="F27" s="26">
        <v>10.19</v>
      </c>
      <c r="G27" s="26">
        <v>10.19</v>
      </c>
      <c r="H27" s="27">
        <f t="shared" si="1"/>
        <v>2787.3</v>
      </c>
      <c r="I27" s="27">
        <f t="shared" si="1"/>
        <v>26406</v>
      </c>
      <c r="J27" s="6">
        <v>13.58</v>
      </c>
      <c r="K27" s="24">
        <v>13.58</v>
      </c>
      <c r="L27" s="24">
        <v>13.58</v>
      </c>
      <c r="M27" s="28">
        <v>3716.4</v>
      </c>
      <c r="N27" s="25">
        <v>35208</v>
      </c>
    </row>
    <row r="28" spans="2:14" ht="17" x14ac:dyDescent="0.25">
      <c r="B28" s="6" t="s">
        <v>8</v>
      </c>
      <c r="C28" s="6">
        <v>256</v>
      </c>
      <c r="D28" s="6">
        <v>32</v>
      </c>
      <c r="E28" s="9">
        <f t="shared" si="0"/>
        <v>13.5825</v>
      </c>
      <c r="F28" s="26">
        <v>13.58</v>
      </c>
      <c r="G28" s="26">
        <v>13.58</v>
      </c>
      <c r="H28" s="27">
        <f t="shared" si="1"/>
        <v>3716.3999999999996</v>
      </c>
      <c r="I28" s="27">
        <f t="shared" si="1"/>
        <v>35208</v>
      </c>
      <c r="J28" s="6">
        <v>18.11</v>
      </c>
      <c r="K28" s="24">
        <v>18.11</v>
      </c>
      <c r="L28" s="24">
        <v>18.11</v>
      </c>
      <c r="M28" s="28">
        <v>4955.2</v>
      </c>
      <c r="N28" s="25">
        <v>46944</v>
      </c>
    </row>
    <row r="29" spans="2:14" ht="17" x14ac:dyDescent="0.25">
      <c r="B29" s="6" t="s">
        <v>8</v>
      </c>
      <c r="C29" s="6">
        <v>512</v>
      </c>
      <c r="D29" s="6">
        <v>64</v>
      </c>
      <c r="E29" s="9">
        <f t="shared" si="0"/>
        <v>27.164999999999999</v>
      </c>
      <c r="F29" s="26">
        <v>27.17</v>
      </c>
      <c r="G29" s="26">
        <v>27.17</v>
      </c>
      <c r="H29" s="27">
        <f t="shared" si="1"/>
        <v>7432.7999999999993</v>
      </c>
      <c r="I29" s="27">
        <f t="shared" si="1"/>
        <v>70416</v>
      </c>
      <c r="J29" s="6">
        <v>36.22</v>
      </c>
      <c r="K29" s="24">
        <v>36.22</v>
      </c>
      <c r="L29" s="24">
        <v>36.22</v>
      </c>
      <c r="M29" s="28">
        <v>9910.4</v>
      </c>
      <c r="N29" s="25">
        <v>93888</v>
      </c>
    </row>
    <row r="30" spans="2:14" ht="17" x14ac:dyDescent="0.25">
      <c r="B30" s="13"/>
      <c r="C30" s="13"/>
      <c r="D30" s="13"/>
      <c r="E30" s="14"/>
      <c r="F30" s="14"/>
      <c r="G30" s="14"/>
      <c r="H30" s="14"/>
      <c r="I30" s="13"/>
      <c r="J30" s="13"/>
      <c r="K30" s="7"/>
      <c r="L30" s="13"/>
    </row>
    <row r="31" spans="2:14" ht="17" x14ac:dyDescent="0.25">
      <c r="B31" s="13"/>
      <c r="C31" s="13"/>
      <c r="D31" s="13"/>
      <c r="E31" s="14"/>
      <c r="F31" s="14"/>
      <c r="G31" s="14"/>
      <c r="H31" s="14"/>
      <c r="I31" s="13"/>
      <c r="J31" s="13"/>
    </row>
    <row r="32" spans="2:14" ht="17" x14ac:dyDescent="0.25">
      <c r="B32" s="129" t="s">
        <v>133</v>
      </c>
      <c r="C32" s="130"/>
      <c r="D32" s="130"/>
      <c r="E32" s="130"/>
      <c r="F32" s="130"/>
      <c r="G32" s="130"/>
      <c r="H32" s="130"/>
      <c r="I32" s="130"/>
      <c r="J32" s="13"/>
    </row>
    <row r="33" spans="2:13" ht="17" x14ac:dyDescent="0.25">
      <c r="B33" s="6" t="s">
        <v>5</v>
      </c>
      <c r="C33" s="6" t="s">
        <v>2</v>
      </c>
      <c r="D33" s="6" t="s">
        <v>3</v>
      </c>
      <c r="E33" s="6" t="s">
        <v>4</v>
      </c>
      <c r="F33" s="24" t="s">
        <v>136</v>
      </c>
      <c r="G33" s="24" t="s">
        <v>137</v>
      </c>
      <c r="H33" s="25" t="s">
        <v>32</v>
      </c>
      <c r="I33" s="25" t="s">
        <v>31</v>
      </c>
      <c r="J33" s="13"/>
      <c r="M33" s="13"/>
    </row>
    <row r="34" spans="2:13" s="17" customFormat="1" ht="17" x14ac:dyDescent="0.2">
      <c r="B34" s="3" t="s">
        <v>139</v>
      </c>
      <c r="C34" s="3">
        <v>768</v>
      </c>
      <c r="D34" s="3">
        <v>80</v>
      </c>
      <c r="E34" s="9">
        <v>20.399999999999999</v>
      </c>
      <c r="F34" s="65">
        <v>20.399999999999999</v>
      </c>
      <c r="G34" s="65">
        <v>20.399999999999999</v>
      </c>
      <c r="H34" s="27">
        <v>14772.191999999999</v>
      </c>
      <c r="I34" s="27">
        <v>124067.52</v>
      </c>
      <c r="J34" s="7"/>
      <c r="M34" s="7"/>
    </row>
    <row r="35" spans="2:13" ht="17" x14ac:dyDescent="0.25">
      <c r="B35" s="13"/>
      <c r="C35" s="13"/>
      <c r="D35" s="13"/>
      <c r="E35" s="14"/>
      <c r="F35" s="14"/>
      <c r="G35" s="14"/>
      <c r="H35" s="14"/>
      <c r="I35" s="13"/>
      <c r="J35" s="13"/>
    </row>
    <row r="37" spans="2:13" ht="17" x14ac:dyDescent="0.2">
      <c r="B37" s="21"/>
    </row>
    <row r="38" spans="2:13" ht="17" x14ac:dyDescent="0.2">
      <c r="B38" s="121" t="s">
        <v>146</v>
      </c>
      <c r="C38" s="122"/>
      <c r="D38" s="34" t="s">
        <v>189</v>
      </c>
      <c r="E38" s="34" t="s">
        <v>190</v>
      </c>
    </row>
    <row r="39" spans="2:13" ht="17" x14ac:dyDescent="0.2">
      <c r="B39" s="33" t="s">
        <v>143</v>
      </c>
      <c r="C39" s="32"/>
      <c r="D39" s="32" t="s">
        <v>145</v>
      </c>
      <c r="E39" s="32"/>
    </row>
    <row r="40" spans="2:13" ht="17" x14ac:dyDescent="0.2">
      <c r="B40" s="33" t="s">
        <v>188</v>
      </c>
      <c r="C40" s="32"/>
      <c r="D40" s="32" t="s">
        <v>173</v>
      </c>
      <c r="E40" s="32"/>
    </row>
    <row r="41" spans="2:13" ht="17" x14ac:dyDescent="0.2">
      <c r="B41" s="33" t="s">
        <v>144</v>
      </c>
      <c r="C41" s="32"/>
      <c r="D41" s="32" t="s">
        <v>173</v>
      </c>
      <c r="E41" s="32"/>
    </row>
  </sheetData>
  <mergeCells count="7">
    <mergeCell ref="P3:T3"/>
    <mergeCell ref="B38:C38"/>
    <mergeCell ref="B3:N3"/>
    <mergeCell ref="B4:D4"/>
    <mergeCell ref="E4:H4"/>
    <mergeCell ref="I4:N4"/>
    <mergeCell ref="B32:I3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E31" sqref="E31"/>
    </sheetView>
  </sheetViews>
  <sheetFormatPr baseColWidth="10" defaultColWidth="9" defaultRowHeight="15" x14ac:dyDescent="0.2"/>
  <cols>
    <col min="1" max="2" width="9" style="17"/>
    <col min="3" max="3" width="13" style="17" customWidth="1"/>
    <col min="4" max="4" width="9" style="17"/>
    <col min="5" max="5" width="22.6640625" style="17" customWidth="1"/>
    <col min="6" max="6" width="24.1640625" style="17" bestFit="1" customWidth="1"/>
    <col min="7" max="7" width="26" style="17" bestFit="1" customWidth="1"/>
    <col min="8" max="8" width="17.83203125" style="17" customWidth="1"/>
    <col min="9" max="10" width="20" style="17" customWidth="1"/>
    <col min="11" max="11" width="24.1640625" style="17" bestFit="1" customWidth="1"/>
    <col min="12" max="12" width="26" style="17" bestFit="1" customWidth="1"/>
    <col min="13" max="13" width="9" style="17"/>
    <col min="14" max="14" width="14" style="17" customWidth="1"/>
    <col min="15" max="18" width="9" style="17"/>
    <col min="19" max="19" width="12.5" style="17" bestFit="1" customWidth="1"/>
    <col min="20" max="20" width="14.33203125" style="17" bestFit="1" customWidth="1"/>
    <col min="21" max="21" width="12.5" style="17" bestFit="1" customWidth="1"/>
    <col min="22" max="16384" width="9" style="17"/>
  </cols>
  <sheetData>
    <row r="1" spans="1:21" ht="23" x14ac:dyDescent="0.3">
      <c r="A1" s="10" t="s">
        <v>80</v>
      </c>
    </row>
    <row r="3" spans="1:21" s="15" customFormat="1" ht="17" x14ac:dyDescent="0.2">
      <c r="A3" s="15" t="s">
        <v>85</v>
      </c>
    </row>
    <row r="5" spans="1:21" ht="17" x14ac:dyDescent="0.25">
      <c r="B5" s="126" t="s">
        <v>83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2"/>
      <c r="Q5" s="119" t="s">
        <v>81</v>
      </c>
      <c r="R5" s="120"/>
      <c r="S5" s="120"/>
      <c r="T5" s="120"/>
      <c r="U5" s="120"/>
    </row>
    <row r="6" spans="1:21" ht="17" x14ac:dyDescent="0.25">
      <c r="B6" s="126" t="s">
        <v>1</v>
      </c>
      <c r="C6" s="126"/>
      <c r="D6" s="126"/>
      <c r="E6" s="127" t="s">
        <v>86</v>
      </c>
      <c r="F6" s="127"/>
      <c r="G6" s="127"/>
      <c r="H6" s="127"/>
      <c r="I6" s="127" t="s">
        <v>87</v>
      </c>
      <c r="J6" s="127"/>
      <c r="K6" s="127"/>
      <c r="L6" s="127"/>
      <c r="M6" s="2"/>
      <c r="Q6" s="12" t="s">
        <v>33</v>
      </c>
      <c r="R6" s="12" t="s">
        <v>35</v>
      </c>
      <c r="S6" s="24" t="s">
        <v>141</v>
      </c>
      <c r="T6" s="24" t="s">
        <v>142</v>
      </c>
      <c r="U6" s="12" t="s">
        <v>191</v>
      </c>
    </row>
    <row r="7" spans="1:21" ht="17" x14ac:dyDescent="0.25">
      <c r="B7" s="6" t="s">
        <v>5</v>
      </c>
      <c r="C7" s="6" t="s">
        <v>2</v>
      </c>
      <c r="D7" s="6" t="s">
        <v>3</v>
      </c>
      <c r="E7" s="6" t="s">
        <v>4</v>
      </c>
      <c r="F7" s="24" t="s">
        <v>127</v>
      </c>
      <c r="G7" s="24" t="s">
        <v>128</v>
      </c>
      <c r="H7" s="29" t="s">
        <v>32</v>
      </c>
      <c r="I7" s="29" t="s">
        <v>31</v>
      </c>
      <c r="J7" s="6" t="s">
        <v>4</v>
      </c>
      <c r="K7" s="24" t="s">
        <v>194</v>
      </c>
      <c r="L7" s="29" t="s">
        <v>32</v>
      </c>
      <c r="M7" s="29" t="s">
        <v>31</v>
      </c>
      <c r="N7" s="2"/>
      <c r="Q7" s="6" t="s">
        <v>82</v>
      </c>
      <c r="R7" s="6">
        <v>3</v>
      </c>
      <c r="S7" s="36"/>
      <c r="T7" s="37"/>
      <c r="U7" s="85" t="s">
        <v>192</v>
      </c>
    </row>
    <row r="8" spans="1:21" ht="17" x14ac:dyDescent="0.25">
      <c r="B8" s="6" t="s">
        <v>6</v>
      </c>
      <c r="C8" s="6">
        <v>8</v>
      </c>
      <c r="D8" s="6">
        <v>2</v>
      </c>
      <c r="E8" s="9">
        <f t="shared" ref="E8:E16" si="0">J8*0.75</f>
        <v>0.66749999999999998</v>
      </c>
      <c r="F8" s="26">
        <v>0.67</v>
      </c>
      <c r="G8" s="26">
        <v>0.67</v>
      </c>
      <c r="H8" s="30">
        <f>L8*0.75</f>
        <v>181.6875</v>
      </c>
      <c r="I8" s="30">
        <f>M8*0.75</f>
        <v>1721.25</v>
      </c>
      <c r="J8" s="6">
        <v>0.89</v>
      </c>
      <c r="K8" s="35" t="s">
        <v>113</v>
      </c>
      <c r="L8" s="31">
        <v>242.25</v>
      </c>
      <c r="M8" s="29">
        <v>2295</v>
      </c>
      <c r="N8" s="2"/>
      <c r="O8" s="2"/>
      <c r="P8" s="2"/>
    </row>
    <row r="9" spans="1:21" ht="17" x14ac:dyDescent="0.25">
      <c r="B9" s="6" t="s">
        <v>6</v>
      </c>
      <c r="C9" s="6">
        <v>16</v>
      </c>
      <c r="D9" s="6">
        <v>4</v>
      </c>
      <c r="E9" s="9">
        <f t="shared" si="0"/>
        <v>1.3275000000000001</v>
      </c>
      <c r="F9" s="26">
        <v>1.33</v>
      </c>
      <c r="G9" s="26">
        <v>1.33</v>
      </c>
      <c r="H9" s="30">
        <f t="shared" ref="H9:I16" si="1">L9*0.75</f>
        <v>363.375</v>
      </c>
      <c r="I9" s="30">
        <f t="shared" si="1"/>
        <v>3442.5</v>
      </c>
      <c r="J9" s="6">
        <v>1.77</v>
      </c>
      <c r="K9" s="35" t="s">
        <v>113</v>
      </c>
      <c r="L9" s="31">
        <v>484.5</v>
      </c>
      <c r="M9" s="29">
        <v>4590</v>
      </c>
      <c r="N9" s="2"/>
      <c r="O9" s="2"/>
      <c r="P9" s="2"/>
    </row>
    <row r="10" spans="1:21" ht="17" x14ac:dyDescent="0.25">
      <c r="B10" s="6" t="s">
        <v>6</v>
      </c>
      <c r="C10" s="6">
        <v>32</v>
      </c>
      <c r="D10" s="6">
        <v>8</v>
      </c>
      <c r="E10" s="9">
        <f t="shared" si="0"/>
        <v>2.6550000000000002</v>
      </c>
      <c r="F10" s="26">
        <v>2.66</v>
      </c>
      <c r="G10" s="26">
        <v>2.66</v>
      </c>
      <c r="H10" s="30">
        <f t="shared" si="1"/>
        <v>726.75</v>
      </c>
      <c r="I10" s="30">
        <f t="shared" si="1"/>
        <v>6885</v>
      </c>
      <c r="J10" s="6">
        <v>3.54</v>
      </c>
      <c r="K10" s="35" t="s">
        <v>113</v>
      </c>
      <c r="L10" s="31">
        <v>969</v>
      </c>
      <c r="M10" s="29">
        <v>9180</v>
      </c>
      <c r="N10" s="2"/>
      <c r="O10" s="2"/>
      <c r="P10" s="2"/>
    </row>
    <row r="11" spans="1:21" ht="17" x14ac:dyDescent="0.25">
      <c r="B11" s="6" t="s">
        <v>7</v>
      </c>
      <c r="C11" s="6">
        <v>4</v>
      </c>
      <c r="D11" s="6">
        <v>2</v>
      </c>
      <c r="E11" s="9">
        <f t="shared" si="0"/>
        <v>0.46499999999999997</v>
      </c>
      <c r="F11" s="26">
        <v>0.47</v>
      </c>
      <c r="G11" s="26">
        <v>0.47</v>
      </c>
      <c r="H11" s="30">
        <f t="shared" si="1"/>
        <v>134.25</v>
      </c>
      <c r="I11" s="30">
        <f t="shared" si="1"/>
        <v>1369.35</v>
      </c>
      <c r="J11" s="6">
        <v>0.62</v>
      </c>
      <c r="K11" s="35" t="s">
        <v>113</v>
      </c>
      <c r="L11" s="31">
        <v>179</v>
      </c>
      <c r="M11" s="29">
        <v>1825.8</v>
      </c>
      <c r="N11" s="2"/>
      <c r="O11" s="2"/>
      <c r="P11" s="2"/>
    </row>
    <row r="12" spans="1:21" ht="17" x14ac:dyDescent="0.25">
      <c r="B12" s="6" t="s">
        <v>7</v>
      </c>
      <c r="C12" s="6">
        <v>8</v>
      </c>
      <c r="D12" s="6">
        <v>4</v>
      </c>
      <c r="E12" s="9">
        <f t="shared" si="0"/>
        <v>0.92999999999999994</v>
      </c>
      <c r="F12" s="26">
        <v>0.93</v>
      </c>
      <c r="G12" s="26">
        <v>0.93</v>
      </c>
      <c r="H12" s="30">
        <f t="shared" si="1"/>
        <v>268.5</v>
      </c>
      <c r="I12" s="30">
        <f t="shared" si="1"/>
        <v>2738.7</v>
      </c>
      <c r="J12" s="6">
        <v>1.24</v>
      </c>
      <c r="K12" s="35" t="s">
        <v>113</v>
      </c>
      <c r="L12" s="31">
        <v>358</v>
      </c>
      <c r="M12" s="29">
        <v>3651.6</v>
      </c>
      <c r="N12" s="2"/>
      <c r="O12" s="2"/>
      <c r="P12" s="2"/>
    </row>
    <row r="13" spans="1:21" ht="17" x14ac:dyDescent="0.25">
      <c r="B13" s="6" t="s">
        <v>7</v>
      </c>
      <c r="C13" s="6">
        <v>16</v>
      </c>
      <c r="D13" s="6">
        <v>8</v>
      </c>
      <c r="E13" s="9">
        <f t="shared" si="0"/>
        <v>1.8675000000000002</v>
      </c>
      <c r="F13" s="26">
        <v>1.87</v>
      </c>
      <c r="G13" s="26">
        <v>1.87</v>
      </c>
      <c r="H13" s="30">
        <f t="shared" si="1"/>
        <v>537</v>
      </c>
      <c r="I13" s="30">
        <f t="shared" si="1"/>
        <v>5477.4</v>
      </c>
      <c r="J13" s="6">
        <v>2.4900000000000002</v>
      </c>
      <c r="K13" s="35" t="s">
        <v>113</v>
      </c>
      <c r="L13" s="31">
        <v>716</v>
      </c>
      <c r="M13" s="29">
        <v>7303.2</v>
      </c>
      <c r="N13" s="2"/>
      <c r="O13" s="2"/>
      <c r="P13" s="2"/>
    </row>
    <row r="14" spans="1:21" ht="17" x14ac:dyDescent="0.25">
      <c r="B14" s="6" t="s">
        <v>8</v>
      </c>
      <c r="C14" s="6">
        <v>16</v>
      </c>
      <c r="D14" s="6">
        <v>2</v>
      </c>
      <c r="E14" s="9">
        <f t="shared" si="0"/>
        <v>0.84749999999999992</v>
      </c>
      <c r="F14" s="26">
        <v>0.85</v>
      </c>
      <c r="G14" s="26">
        <v>0.85</v>
      </c>
      <c r="H14" s="30">
        <f t="shared" si="1"/>
        <v>232.27499999999998</v>
      </c>
      <c r="I14" s="30">
        <f t="shared" si="1"/>
        <v>2200.5</v>
      </c>
      <c r="J14" s="6">
        <v>1.1299999999999999</v>
      </c>
      <c r="K14" s="35" t="s">
        <v>113</v>
      </c>
      <c r="L14" s="31">
        <v>309.7</v>
      </c>
      <c r="M14" s="29">
        <v>2934</v>
      </c>
      <c r="N14" s="2"/>
      <c r="O14" s="2"/>
      <c r="P14" s="2"/>
    </row>
    <row r="15" spans="1:21" ht="17" x14ac:dyDescent="0.25">
      <c r="B15" s="6" t="s">
        <v>8</v>
      </c>
      <c r="C15" s="6">
        <v>32</v>
      </c>
      <c r="D15" s="6">
        <v>4</v>
      </c>
      <c r="E15" s="9">
        <f t="shared" si="0"/>
        <v>1.6949999999999998</v>
      </c>
      <c r="F15" s="26">
        <v>1.7</v>
      </c>
      <c r="G15" s="26">
        <v>1.7</v>
      </c>
      <c r="H15" s="30">
        <f t="shared" si="1"/>
        <v>464.54999999999995</v>
      </c>
      <c r="I15" s="30">
        <f t="shared" si="1"/>
        <v>4401</v>
      </c>
      <c r="J15" s="6">
        <v>2.2599999999999998</v>
      </c>
      <c r="K15" s="35" t="s">
        <v>113</v>
      </c>
      <c r="L15" s="31">
        <v>619.4</v>
      </c>
      <c r="M15" s="29">
        <v>5868</v>
      </c>
      <c r="N15" s="2"/>
      <c r="O15" s="2"/>
      <c r="P15" s="2"/>
    </row>
    <row r="16" spans="1:21" ht="17" x14ac:dyDescent="0.25">
      <c r="B16" s="6" t="s">
        <v>8</v>
      </c>
      <c r="C16" s="6">
        <v>64</v>
      </c>
      <c r="D16" s="6">
        <v>8</v>
      </c>
      <c r="E16" s="9">
        <f t="shared" si="0"/>
        <v>3.3975</v>
      </c>
      <c r="F16" s="26">
        <v>3.4</v>
      </c>
      <c r="G16" s="26">
        <v>3.4</v>
      </c>
      <c r="H16" s="30">
        <f t="shared" si="1"/>
        <v>929.09999999999991</v>
      </c>
      <c r="I16" s="30">
        <f t="shared" si="1"/>
        <v>8802</v>
      </c>
      <c r="J16" s="6">
        <v>4.53</v>
      </c>
      <c r="K16" s="35" t="s">
        <v>113</v>
      </c>
      <c r="L16" s="31">
        <v>1238.8</v>
      </c>
      <c r="M16" s="29">
        <v>11736</v>
      </c>
      <c r="N16" s="2"/>
      <c r="O16" s="2"/>
      <c r="P16" s="2"/>
    </row>
    <row r="17" spans="2:13" ht="17" x14ac:dyDescent="0.25">
      <c r="B17" s="13"/>
      <c r="C17" s="13"/>
      <c r="D17" s="13"/>
      <c r="E17" s="14"/>
      <c r="F17" s="14"/>
      <c r="G17" s="14"/>
      <c r="H17" s="14"/>
      <c r="I17" s="13"/>
      <c r="J17" s="13"/>
      <c r="K17" s="7"/>
      <c r="L17" s="13"/>
      <c r="M17" s="2"/>
    </row>
    <row r="21" spans="2:13" ht="17" x14ac:dyDescent="0.2">
      <c r="B21" s="133" t="s">
        <v>146</v>
      </c>
      <c r="C21" s="134"/>
      <c r="D21" s="135"/>
      <c r="E21" s="34" t="s">
        <v>189</v>
      </c>
      <c r="F21" s="34" t="s">
        <v>193</v>
      </c>
    </row>
    <row r="22" spans="2:13" ht="17" x14ac:dyDescent="0.2">
      <c r="B22" s="131" t="s">
        <v>114</v>
      </c>
      <c r="C22" s="131"/>
      <c r="D22" s="131"/>
      <c r="E22" s="32" t="s">
        <v>147</v>
      </c>
      <c r="F22" s="32" t="s">
        <v>197</v>
      </c>
    </row>
    <row r="23" spans="2:13" ht="45" x14ac:dyDescent="0.2">
      <c r="B23" s="132" t="s">
        <v>171</v>
      </c>
      <c r="C23" s="132"/>
      <c r="D23" s="132"/>
      <c r="E23" s="56" t="s">
        <v>195</v>
      </c>
      <c r="F23" s="66" t="s">
        <v>196</v>
      </c>
    </row>
    <row r="24" spans="2:13" ht="17" x14ac:dyDescent="0.2">
      <c r="B24" s="131" t="s">
        <v>115</v>
      </c>
      <c r="C24" s="131"/>
      <c r="D24" s="131"/>
      <c r="E24" s="32" t="s">
        <v>198</v>
      </c>
      <c r="F24" s="32" t="s">
        <v>198</v>
      </c>
    </row>
    <row r="25" spans="2:13" ht="17" x14ac:dyDescent="0.2">
      <c r="C25" s="21"/>
      <c r="D25" s="21"/>
      <c r="E25" s="21"/>
    </row>
    <row r="26" spans="2:13" ht="17" x14ac:dyDescent="0.2">
      <c r="C26" s="21"/>
      <c r="D26" s="22"/>
      <c r="E26" s="22"/>
    </row>
  </sheetData>
  <mergeCells count="9">
    <mergeCell ref="Q5:U5"/>
    <mergeCell ref="B22:D22"/>
    <mergeCell ref="B23:D23"/>
    <mergeCell ref="B24:D24"/>
    <mergeCell ref="B21:D21"/>
    <mergeCell ref="B5:L5"/>
    <mergeCell ref="B6:D6"/>
    <mergeCell ref="E6:H6"/>
    <mergeCell ref="I6:L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10" zoomScaleNormal="110" zoomScalePageLayoutView="110" workbookViewId="0">
      <selection activeCell="E22" sqref="E22"/>
    </sheetView>
  </sheetViews>
  <sheetFormatPr baseColWidth="10" defaultColWidth="9" defaultRowHeight="15" x14ac:dyDescent="0.2"/>
  <cols>
    <col min="1" max="1" width="9" style="11"/>
    <col min="2" max="2" width="26.83203125" style="11" customWidth="1"/>
    <col min="3" max="3" width="24.83203125" style="11" customWidth="1"/>
    <col min="4" max="4" width="29.83203125" style="11" bestFit="1" customWidth="1"/>
    <col min="5" max="5" width="39" style="78" bestFit="1" customWidth="1"/>
    <col min="6" max="6" width="37.6640625" style="11" bestFit="1" customWidth="1"/>
    <col min="7" max="7" width="26" style="11" customWidth="1"/>
    <col min="8" max="8" width="11" style="11" customWidth="1"/>
    <col min="9" max="9" width="4.33203125" style="11" customWidth="1"/>
    <col min="10" max="10" width="27.1640625" style="11" customWidth="1"/>
    <col min="11" max="11" width="11.6640625" style="11" customWidth="1"/>
    <col min="12" max="12" width="12.5" style="11" bestFit="1" customWidth="1"/>
    <col min="13" max="13" width="14.33203125" style="11" bestFit="1" customWidth="1"/>
    <col min="14" max="14" width="18" style="11" bestFit="1" customWidth="1"/>
    <col min="15" max="16384" width="9" style="11"/>
  </cols>
  <sheetData>
    <row r="1" spans="1:14" ht="23" x14ac:dyDescent="0.3">
      <c r="A1" s="10" t="s">
        <v>36</v>
      </c>
    </row>
    <row r="3" spans="1:14" ht="17" x14ac:dyDescent="0.25">
      <c r="B3" s="126" t="s">
        <v>99</v>
      </c>
      <c r="C3" s="126"/>
      <c r="D3" s="126"/>
      <c r="E3" s="126"/>
      <c r="F3" s="126"/>
      <c r="G3" s="126"/>
      <c r="H3" s="38"/>
      <c r="J3" s="119" t="s">
        <v>43</v>
      </c>
      <c r="K3" s="120"/>
      <c r="L3" s="120"/>
      <c r="M3" s="120"/>
      <c r="N3" s="120"/>
    </row>
    <row r="4" spans="1:14" ht="18.75" customHeight="1" x14ac:dyDescent="0.25">
      <c r="B4" s="4" t="s">
        <v>9</v>
      </c>
      <c r="C4" s="4" t="s">
        <v>10</v>
      </c>
      <c r="D4" s="4" t="s">
        <v>11</v>
      </c>
      <c r="E4" s="51" t="s">
        <v>166</v>
      </c>
      <c r="F4" s="24" t="s">
        <v>167</v>
      </c>
      <c r="G4" s="41" t="s">
        <v>41</v>
      </c>
      <c r="H4" s="41" t="s">
        <v>42</v>
      </c>
      <c r="J4" s="12" t="s">
        <v>33</v>
      </c>
      <c r="K4" s="12" t="s">
        <v>35</v>
      </c>
      <c r="L4" s="24" t="s">
        <v>141</v>
      </c>
      <c r="M4" s="24" t="s">
        <v>142</v>
      </c>
      <c r="N4" s="24" t="s">
        <v>200</v>
      </c>
    </row>
    <row r="5" spans="1:14" ht="17" x14ac:dyDescent="0.2">
      <c r="B5" s="3" t="s">
        <v>39</v>
      </c>
      <c r="C5" s="3" t="s">
        <v>38</v>
      </c>
      <c r="D5" s="9" t="s">
        <v>107</v>
      </c>
      <c r="E5" s="81" t="s">
        <v>199</v>
      </c>
      <c r="F5" s="81" t="s">
        <v>199</v>
      </c>
      <c r="G5" s="30" t="s">
        <v>108</v>
      </c>
      <c r="H5" s="30">
        <f>0.28*12*0.85</f>
        <v>2.8560000000000003</v>
      </c>
      <c r="J5" s="3" t="s">
        <v>44</v>
      </c>
      <c r="K5" s="3">
        <v>10</v>
      </c>
      <c r="L5" s="39"/>
      <c r="M5" s="40"/>
      <c r="N5" s="82" t="s">
        <v>204</v>
      </c>
    </row>
    <row r="6" spans="1:14" ht="17" x14ac:dyDescent="0.2">
      <c r="B6" s="3" t="s">
        <v>39</v>
      </c>
      <c r="C6" s="3" t="s">
        <v>37</v>
      </c>
      <c r="D6" s="9" t="s">
        <v>106</v>
      </c>
      <c r="E6" s="79" t="s">
        <v>106</v>
      </c>
      <c r="F6" s="79" t="s">
        <v>106</v>
      </c>
      <c r="G6" s="30" t="s">
        <v>109</v>
      </c>
      <c r="H6" s="30">
        <f>0.8*12*0.85</f>
        <v>8.16</v>
      </c>
      <c r="J6" s="3" t="s">
        <v>45</v>
      </c>
      <c r="K6" s="3">
        <v>1000</v>
      </c>
      <c r="L6" s="39"/>
      <c r="M6" s="40"/>
      <c r="N6" s="82" t="s">
        <v>204</v>
      </c>
    </row>
    <row r="7" spans="1:14" ht="17" x14ac:dyDescent="0.2">
      <c r="B7" s="3" t="s">
        <v>40</v>
      </c>
      <c r="C7" s="3" t="s">
        <v>38</v>
      </c>
      <c r="D7" s="9" t="s">
        <v>107</v>
      </c>
      <c r="E7" s="81" t="s">
        <v>199</v>
      </c>
      <c r="F7" s="81" t="s">
        <v>199</v>
      </c>
      <c r="G7" s="30" t="s">
        <v>108</v>
      </c>
      <c r="H7" s="30">
        <f>0.28*12*0.85</f>
        <v>2.8560000000000003</v>
      </c>
      <c r="J7" s="3" t="s">
        <v>46</v>
      </c>
      <c r="K7" s="3">
        <v>10</v>
      </c>
      <c r="L7" s="39"/>
      <c r="M7" s="40"/>
      <c r="N7" s="82" t="s">
        <v>204</v>
      </c>
    </row>
    <row r="8" spans="1:14" ht="17" x14ac:dyDescent="0.2">
      <c r="B8" s="3" t="s">
        <v>40</v>
      </c>
      <c r="C8" s="3" t="s">
        <v>37</v>
      </c>
      <c r="D8" s="9" t="s">
        <v>106</v>
      </c>
      <c r="E8" s="79" t="s">
        <v>106</v>
      </c>
      <c r="F8" s="79" t="s">
        <v>106</v>
      </c>
      <c r="G8" s="30" t="s">
        <v>109</v>
      </c>
      <c r="H8" s="30">
        <f>0.8*12*0.85</f>
        <v>8.16</v>
      </c>
      <c r="J8" s="3" t="s">
        <v>47</v>
      </c>
      <c r="K8" s="3">
        <v>1000</v>
      </c>
      <c r="L8" s="39"/>
      <c r="M8" s="40"/>
      <c r="N8" s="82" t="s">
        <v>204</v>
      </c>
    </row>
    <row r="9" spans="1:14" ht="17" x14ac:dyDescent="0.2">
      <c r="B9" s="136" t="s">
        <v>172</v>
      </c>
      <c r="C9" s="136"/>
      <c r="D9" s="136"/>
      <c r="E9" s="136"/>
      <c r="F9" s="136"/>
      <c r="J9" s="3" t="s">
        <v>48</v>
      </c>
      <c r="K9" s="3">
        <v>1000</v>
      </c>
      <c r="L9" s="39"/>
      <c r="M9" s="40"/>
      <c r="N9" s="82" t="s">
        <v>204</v>
      </c>
    </row>
    <row r="11" spans="1:14" ht="17" x14ac:dyDescent="0.25">
      <c r="B11" s="127" t="s">
        <v>105</v>
      </c>
      <c r="C11" s="127"/>
      <c r="D11" s="127"/>
      <c r="E11" s="127"/>
      <c r="F11" s="127"/>
    </row>
    <row r="12" spans="1:14" ht="15.75" customHeight="1" x14ac:dyDescent="0.25">
      <c r="B12" s="4" t="s">
        <v>9</v>
      </c>
      <c r="C12" s="4" t="s">
        <v>49</v>
      </c>
      <c r="D12" s="24" t="s">
        <v>166</v>
      </c>
      <c r="E12" s="51" t="s">
        <v>167</v>
      </c>
      <c r="F12" s="4" t="s">
        <v>50</v>
      </c>
      <c r="G12" s="41" t="s">
        <v>51</v>
      </c>
    </row>
    <row r="13" spans="1:14" ht="17" x14ac:dyDescent="0.2">
      <c r="B13" s="3" t="s">
        <v>52</v>
      </c>
      <c r="C13" s="9" t="s">
        <v>107</v>
      </c>
      <c r="D13" s="26" t="s">
        <v>107</v>
      </c>
      <c r="E13" s="26" t="s">
        <v>107</v>
      </c>
      <c r="F13" s="9">
        <f>0.00038*24*31</f>
        <v>0.28271999999999997</v>
      </c>
      <c r="G13" s="30" t="e">
        <f>D13*12</f>
        <v>#VALUE!</v>
      </c>
    </row>
    <row r="14" spans="1:14" ht="17" x14ac:dyDescent="0.25">
      <c r="A14" s="20" t="s">
        <v>111</v>
      </c>
      <c r="B14" s="7"/>
      <c r="C14" s="14"/>
      <c r="D14" s="14"/>
      <c r="E14" s="80"/>
      <c r="F14" s="14"/>
    </row>
    <row r="16" spans="1:14" ht="17" x14ac:dyDescent="0.25">
      <c r="B16" s="127" t="s">
        <v>110</v>
      </c>
      <c r="C16" s="127"/>
      <c r="D16" s="127"/>
      <c r="E16" s="127"/>
      <c r="F16" s="127"/>
    </row>
    <row r="17" spans="1:7" ht="25.25" customHeight="1" x14ac:dyDescent="0.25">
      <c r="B17" s="4" t="s">
        <v>9</v>
      </c>
      <c r="C17" s="4" t="s">
        <v>49</v>
      </c>
      <c r="D17" s="24" t="s">
        <v>166</v>
      </c>
      <c r="E17" s="51" t="s">
        <v>167</v>
      </c>
      <c r="F17" s="4" t="s">
        <v>50</v>
      </c>
      <c r="G17" s="41" t="s">
        <v>51</v>
      </c>
    </row>
    <row r="18" spans="1:7" ht="17" x14ac:dyDescent="0.2">
      <c r="B18" s="3" t="s">
        <v>52</v>
      </c>
      <c r="C18" s="9" t="s">
        <v>107</v>
      </c>
      <c r="D18" s="26" t="s">
        <v>107</v>
      </c>
      <c r="E18" s="26" t="s">
        <v>107</v>
      </c>
      <c r="F18" s="9">
        <f>0.00038*24*31</f>
        <v>0.28271999999999997</v>
      </c>
      <c r="G18" s="30" t="e">
        <f>D18*12</f>
        <v>#VALUE!</v>
      </c>
    </row>
    <row r="19" spans="1:7" ht="17" x14ac:dyDescent="0.25">
      <c r="A19" s="20" t="s">
        <v>112</v>
      </c>
    </row>
    <row r="25" spans="1:7" ht="17" x14ac:dyDescent="0.2">
      <c r="B25" s="43" t="s">
        <v>146</v>
      </c>
      <c r="C25" s="34" t="s">
        <v>189</v>
      </c>
      <c r="D25" s="34" t="s">
        <v>193</v>
      </c>
    </row>
    <row r="26" spans="1:7" x14ac:dyDescent="0.2">
      <c r="B26" s="42" t="s">
        <v>201</v>
      </c>
      <c r="C26" s="32" t="s">
        <v>203</v>
      </c>
      <c r="D26" s="32"/>
    </row>
    <row r="27" spans="1:7" x14ac:dyDescent="0.2">
      <c r="B27" s="42" t="s">
        <v>148</v>
      </c>
      <c r="C27" s="32" t="s">
        <v>202</v>
      </c>
      <c r="D27" s="32"/>
    </row>
  </sheetData>
  <mergeCells count="5">
    <mergeCell ref="B3:G3"/>
    <mergeCell ref="B11:F11"/>
    <mergeCell ref="B16:F16"/>
    <mergeCell ref="B9:F9"/>
    <mergeCell ref="J3:N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7" sqref="G17"/>
    </sheetView>
  </sheetViews>
  <sheetFormatPr baseColWidth="10" defaultColWidth="9" defaultRowHeight="17" x14ac:dyDescent="0.25"/>
  <cols>
    <col min="1" max="1" width="9" style="1"/>
    <col min="2" max="2" width="19.33203125" style="1" customWidth="1"/>
    <col min="3" max="3" width="24" style="1" customWidth="1"/>
    <col min="4" max="4" width="20.1640625" style="1" customWidth="1"/>
    <col min="5" max="5" width="18.6640625" style="83" customWidth="1"/>
    <col min="6" max="6" width="12.5" style="1" bestFit="1" customWidth="1"/>
    <col min="7" max="16384" width="9" style="1"/>
  </cols>
  <sheetData>
    <row r="1" spans="1:6" ht="23" x14ac:dyDescent="0.3">
      <c r="A1" s="10" t="s">
        <v>53</v>
      </c>
    </row>
    <row r="2" spans="1:6" ht="8.25" customHeight="1" x14ac:dyDescent="0.3">
      <c r="A2" s="10"/>
    </row>
    <row r="3" spans="1:6" x14ac:dyDescent="0.25">
      <c r="A3" s="1" t="s">
        <v>98</v>
      </c>
    </row>
    <row r="5" spans="1:6" x14ac:dyDescent="0.25">
      <c r="B5" s="129" t="s">
        <v>100</v>
      </c>
      <c r="C5" s="130"/>
      <c r="D5" s="130"/>
      <c r="E5" s="130"/>
      <c r="F5" s="130"/>
    </row>
    <row r="6" spans="1:6" x14ac:dyDescent="0.25">
      <c r="B6" s="16" t="s">
        <v>54</v>
      </c>
      <c r="C6" s="16" t="s">
        <v>55</v>
      </c>
      <c r="D6" s="16" t="s">
        <v>63</v>
      </c>
      <c r="E6" s="51" t="s">
        <v>149</v>
      </c>
      <c r="F6" s="24" t="s">
        <v>150</v>
      </c>
    </row>
    <row r="7" spans="1:6" x14ac:dyDescent="0.25">
      <c r="B7" s="3" t="s">
        <v>57</v>
      </c>
      <c r="C7" s="3" t="s">
        <v>56</v>
      </c>
      <c r="D7" s="3" t="s">
        <v>62</v>
      </c>
      <c r="E7" s="84" t="s">
        <v>62</v>
      </c>
      <c r="F7" s="84" t="s">
        <v>62</v>
      </c>
    </row>
    <row r="8" spans="1:6" x14ac:dyDescent="0.25">
      <c r="B8" s="3" t="s">
        <v>58</v>
      </c>
      <c r="C8" s="3" t="s">
        <v>64</v>
      </c>
      <c r="D8" s="3" t="s">
        <v>65</v>
      </c>
      <c r="E8" s="84" t="s">
        <v>65</v>
      </c>
      <c r="F8" s="84" t="s">
        <v>65</v>
      </c>
    </row>
    <row r="9" spans="1:6" x14ac:dyDescent="0.25">
      <c r="B9" s="3" t="s">
        <v>59</v>
      </c>
      <c r="C9" s="3" t="s">
        <v>60</v>
      </c>
      <c r="D9" s="3" t="s">
        <v>61</v>
      </c>
      <c r="E9" s="84" t="s">
        <v>61</v>
      </c>
      <c r="F9" s="84" t="s">
        <v>61</v>
      </c>
    </row>
    <row r="10" spans="1:6" x14ac:dyDescent="0.25">
      <c r="B10" s="7"/>
      <c r="C10" s="7"/>
      <c r="D10" s="7"/>
    </row>
    <row r="13" spans="1:6" x14ac:dyDescent="0.25">
      <c r="B13" s="23" t="s">
        <v>152</v>
      </c>
    </row>
    <row r="14" spans="1:6" x14ac:dyDescent="0.25">
      <c r="B14" s="23" t="s">
        <v>151</v>
      </c>
    </row>
    <row r="15" spans="1:6" x14ac:dyDescent="0.25">
      <c r="B15" s="23" t="s">
        <v>118</v>
      </c>
    </row>
  </sheetData>
  <mergeCells count="1">
    <mergeCell ref="B5:F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80" zoomScalePageLayoutView="80" workbookViewId="0">
      <selection activeCell="F20" sqref="F20"/>
    </sheetView>
  </sheetViews>
  <sheetFormatPr baseColWidth="10" defaultColWidth="9" defaultRowHeight="15" x14ac:dyDescent="0.2"/>
  <cols>
    <col min="1" max="1" width="9" style="2"/>
    <col min="2" max="2" width="13.33203125" style="2" customWidth="1"/>
    <col min="3" max="3" width="13.1640625" style="2" customWidth="1"/>
    <col min="4" max="4" width="14" style="2" customWidth="1"/>
    <col min="5" max="6" width="24.1640625" style="2" bestFit="1" customWidth="1"/>
    <col min="7" max="7" width="26" style="2" bestFit="1" customWidth="1"/>
    <col min="8" max="8" width="24.33203125" style="2" customWidth="1"/>
    <col min="9" max="9" width="20.6640625" style="2" bestFit="1" customWidth="1"/>
    <col min="10" max="10" width="9" style="2"/>
    <col min="11" max="11" width="12.5" style="2" bestFit="1" customWidth="1"/>
    <col min="12" max="12" width="11.1640625" style="2" bestFit="1" customWidth="1"/>
    <col min="13" max="14" width="13.1640625" style="2" bestFit="1" customWidth="1"/>
    <col min="15" max="16384" width="9" style="2"/>
  </cols>
  <sheetData>
    <row r="1" spans="1:14" ht="23" x14ac:dyDescent="0.3">
      <c r="A1" s="10" t="s">
        <v>67</v>
      </c>
      <c r="B1" s="10"/>
      <c r="C1" s="10"/>
    </row>
    <row r="4" spans="1:14" ht="17" x14ac:dyDescent="0.25">
      <c r="B4" s="129" t="s">
        <v>101</v>
      </c>
      <c r="C4" s="130"/>
      <c r="D4" s="130"/>
      <c r="E4" s="130"/>
      <c r="F4" s="130"/>
      <c r="G4" s="130"/>
      <c r="H4" s="130"/>
      <c r="I4" s="130"/>
      <c r="K4" s="8" t="s">
        <v>79</v>
      </c>
      <c r="L4" s="49" t="s">
        <v>154</v>
      </c>
      <c r="M4" s="46" t="s">
        <v>155</v>
      </c>
      <c r="N4" s="12" t="s">
        <v>191</v>
      </c>
    </row>
    <row r="5" spans="1:14" ht="17" x14ac:dyDescent="0.25">
      <c r="B5" s="8" t="s">
        <v>74</v>
      </c>
      <c r="C5" s="8" t="s">
        <v>75</v>
      </c>
      <c r="D5" s="8" t="s">
        <v>76</v>
      </c>
      <c r="E5" s="8" t="s">
        <v>77</v>
      </c>
      <c r="F5" s="24" t="s">
        <v>153</v>
      </c>
      <c r="G5" s="24" t="s">
        <v>128</v>
      </c>
      <c r="H5" s="47" t="s">
        <v>78</v>
      </c>
      <c r="I5" s="47" t="s">
        <v>73</v>
      </c>
      <c r="K5" s="6">
        <v>3</v>
      </c>
      <c r="L5" s="49" t="s">
        <v>156</v>
      </c>
      <c r="M5" s="49" t="s">
        <v>156</v>
      </c>
      <c r="N5" s="85" t="s">
        <v>192</v>
      </c>
    </row>
    <row r="6" spans="1:14" ht="18" x14ac:dyDescent="0.25">
      <c r="B6" s="6" t="s">
        <v>68</v>
      </c>
      <c r="C6" s="6">
        <v>8</v>
      </c>
      <c r="D6" s="6">
        <v>2</v>
      </c>
      <c r="E6" s="18">
        <f>1.88/2</f>
        <v>0.94</v>
      </c>
      <c r="F6" s="24">
        <v>0.94</v>
      </c>
      <c r="G6" s="24">
        <v>0.94</v>
      </c>
      <c r="H6" s="48">
        <f>900/2</f>
        <v>450</v>
      </c>
      <c r="I6" s="29">
        <f>H6*12*0.85</f>
        <v>4590</v>
      </c>
    </row>
    <row r="7" spans="1:14" ht="18" x14ac:dyDescent="0.25">
      <c r="B7" s="6" t="s">
        <v>68</v>
      </c>
      <c r="C7" s="6">
        <v>16</v>
      </c>
      <c r="D7" s="6">
        <v>4</v>
      </c>
      <c r="E7" s="18">
        <f>3.54/2</f>
        <v>1.77</v>
      </c>
      <c r="F7" s="24">
        <v>1.77</v>
      </c>
      <c r="G7" s="24">
        <v>1.77</v>
      </c>
      <c r="H7" s="48">
        <f>1700/2</f>
        <v>850</v>
      </c>
      <c r="I7" s="29">
        <f t="shared" ref="I7:I16" si="0">H7*12*0.85</f>
        <v>8670</v>
      </c>
    </row>
    <row r="8" spans="1:14" ht="18" x14ac:dyDescent="0.25">
      <c r="B8" s="6" t="s">
        <v>68</v>
      </c>
      <c r="C8" s="6">
        <v>32</v>
      </c>
      <c r="D8" s="6">
        <v>8</v>
      </c>
      <c r="E8" s="18">
        <f>6.88/2</f>
        <v>3.44</v>
      </c>
      <c r="F8" s="24">
        <v>3.44</v>
      </c>
      <c r="G8" s="24">
        <v>3.44</v>
      </c>
      <c r="H8" s="48">
        <f>3300/2</f>
        <v>1650</v>
      </c>
      <c r="I8" s="29">
        <f t="shared" si="0"/>
        <v>16830</v>
      </c>
    </row>
    <row r="9" spans="1:14" ht="18" x14ac:dyDescent="0.25">
      <c r="B9" s="6" t="s">
        <v>68</v>
      </c>
      <c r="C9" s="6">
        <v>64</v>
      </c>
      <c r="D9" s="6">
        <v>16</v>
      </c>
      <c r="E9" s="18">
        <f>13.54/2</f>
        <v>6.77</v>
      </c>
      <c r="F9" s="24">
        <v>6.77</v>
      </c>
      <c r="G9" s="24">
        <v>6.77</v>
      </c>
      <c r="H9" s="48">
        <f>6500/2</f>
        <v>3250</v>
      </c>
      <c r="I9" s="29">
        <f t="shared" si="0"/>
        <v>33150</v>
      </c>
    </row>
    <row r="10" spans="1:14" ht="18" x14ac:dyDescent="0.25">
      <c r="B10" s="6" t="s">
        <v>69</v>
      </c>
      <c r="C10" s="6">
        <v>4</v>
      </c>
      <c r="D10" s="6">
        <v>2</v>
      </c>
      <c r="E10" s="18">
        <f>1.04/2</f>
        <v>0.52</v>
      </c>
      <c r="F10" s="24">
        <v>0.52</v>
      </c>
      <c r="G10" s="24">
        <v>0.52</v>
      </c>
      <c r="H10" s="48">
        <f>550/2</f>
        <v>275</v>
      </c>
      <c r="I10" s="29">
        <f t="shared" si="0"/>
        <v>2805</v>
      </c>
    </row>
    <row r="11" spans="1:14" ht="18" x14ac:dyDescent="0.25">
      <c r="B11" s="6" t="s">
        <v>69</v>
      </c>
      <c r="C11" s="6">
        <v>8</v>
      </c>
      <c r="D11" s="6">
        <v>4</v>
      </c>
      <c r="E11" s="18">
        <f>1.98/2</f>
        <v>0.99</v>
      </c>
      <c r="F11" s="24">
        <v>0.99</v>
      </c>
      <c r="G11" s="24">
        <v>0.99</v>
      </c>
      <c r="H11" s="48">
        <f>950/2</f>
        <v>475</v>
      </c>
      <c r="I11" s="29">
        <f t="shared" si="0"/>
        <v>4845</v>
      </c>
    </row>
    <row r="12" spans="1:14" ht="18" x14ac:dyDescent="0.25">
      <c r="B12" s="6" t="s">
        <v>69</v>
      </c>
      <c r="C12" s="6">
        <v>16</v>
      </c>
      <c r="D12" s="6">
        <v>8</v>
      </c>
      <c r="E12" s="18">
        <f>3.75/2</f>
        <v>1.875</v>
      </c>
      <c r="F12" s="24">
        <v>1.88</v>
      </c>
      <c r="G12" s="24">
        <v>1.88</v>
      </c>
      <c r="H12" s="48">
        <f>1800/2</f>
        <v>900</v>
      </c>
      <c r="I12" s="29">
        <f t="shared" si="0"/>
        <v>9180</v>
      </c>
    </row>
    <row r="13" spans="1:14" ht="18" x14ac:dyDescent="0.25">
      <c r="B13" s="6" t="s">
        <v>70</v>
      </c>
      <c r="C13" s="6">
        <v>16</v>
      </c>
      <c r="D13" s="6">
        <v>2</v>
      </c>
      <c r="E13" s="18">
        <v>1.72</v>
      </c>
      <c r="F13" s="24">
        <v>1.72</v>
      </c>
      <c r="G13" s="24">
        <v>1.72</v>
      </c>
      <c r="H13" s="48">
        <f>1650/2</f>
        <v>825</v>
      </c>
      <c r="I13" s="29">
        <f t="shared" si="0"/>
        <v>8415</v>
      </c>
    </row>
    <row r="14" spans="1:14" ht="18" x14ac:dyDescent="0.25">
      <c r="B14" s="6" t="s">
        <v>70</v>
      </c>
      <c r="C14" s="6">
        <v>32</v>
      </c>
      <c r="D14" s="6">
        <v>4</v>
      </c>
      <c r="E14" s="18">
        <f>6.78/2</f>
        <v>3.39</v>
      </c>
      <c r="F14" s="24">
        <v>3.39</v>
      </c>
      <c r="G14" s="24">
        <v>3.39</v>
      </c>
      <c r="H14" s="48">
        <f>3250/2</f>
        <v>1625</v>
      </c>
      <c r="I14" s="29">
        <f t="shared" si="0"/>
        <v>16575</v>
      </c>
    </row>
    <row r="15" spans="1:14" ht="18" x14ac:dyDescent="0.25">
      <c r="B15" s="6" t="s">
        <v>70</v>
      </c>
      <c r="C15" s="6">
        <v>64</v>
      </c>
      <c r="D15" s="6">
        <v>8</v>
      </c>
      <c r="E15" s="18">
        <f>13.34/2</f>
        <v>6.67</v>
      </c>
      <c r="F15" s="24">
        <v>6.67</v>
      </c>
      <c r="G15" s="24">
        <v>6.67</v>
      </c>
      <c r="H15" s="48">
        <f>6400/2</f>
        <v>3200</v>
      </c>
      <c r="I15" s="29">
        <f t="shared" si="0"/>
        <v>32640</v>
      </c>
    </row>
    <row r="16" spans="1:14" ht="18" x14ac:dyDescent="0.25">
      <c r="B16" s="6" t="s">
        <v>70</v>
      </c>
      <c r="C16" s="6">
        <v>128</v>
      </c>
      <c r="D16" s="6">
        <v>16</v>
      </c>
      <c r="E16" s="18">
        <f>26.67/2</f>
        <v>13.335000000000001</v>
      </c>
      <c r="F16" s="24">
        <v>13.34</v>
      </c>
      <c r="G16" s="24">
        <v>13.34</v>
      </c>
      <c r="H16" s="48">
        <f>12800/2</f>
        <v>6400</v>
      </c>
      <c r="I16" s="29">
        <f t="shared" si="0"/>
        <v>65280</v>
      </c>
    </row>
    <row r="22" spans="2:5" ht="17" x14ac:dyDescent="0.2">
      <c r="B22" s="139" t="s">
        <v>146</v>
      </c>
      <c r="C22" s="139"/>
      <c r="D22" s="34" t="s">
        <v>189</v>
      </c>
      <c r="E22" s="34" t="s">
        <v>190</v>
      </c>
    </row>
    <row r="23" spans="2:5" x14ac:dyDescent="0.2">
      <c r="B23" s="140" t="s">
        <v>165</v>
      </c>
      <c r="C23" s="138"/>
      <c r="D23" s="50" t="s">
        <v>175</v>
      </c>
      <c r="E23" s="32"/>
    </row>
    <row r="24" spans="2:5" ht="31" customHeight="1" x14ac:dyDescent="0.2">
      <c r="B24" s="141" t="s">
        <v>116</v>
      </c>
      <c r="C24" s="142"/>
      <c r="D24" s="57" t="s">
        <v>174</v>
      </c>
      <c r="E24" s="32"/>
    </row>
    <row r="25" spans="2:5" x14ac:dyDescent="0.2">
      <c r="B25" s="137" t="s">
        <v>117</v>
      </c>
      <c r="C25" s="138"/>
      <c r="D25" s="50" t="s">
        <v>176</v>
      </c>
      <c r="E25" s="32"/>
    </row>
  </sheetData>
  <mergeCells count="5">
    <mergeCell ref="B25:C25"/>
    <mergeCell ref="B4:I4"/>
    <mergeCell ref="B22:C22"/>
    <mergeCell ref="B23:C23"/>
    <mergeCell ref="B24:C24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1"/>
  <sheetViews>
    <sheetView topLeftCell="A41" zoomScale="90" zoomScaleNormal="90" zoomScalePageLayoutView="90" workbookViewId="0">
      <selection activeCell="G17" sqref="G17:G116"/>
    </sheetView>
  </sheetViews>
  <sheetFormatPr baseColWidth="10" defaultColWidth="9" defaultRowHeight="17" x14ac:dyDescent="0.25"/>
  <cols>
    <col min="1" max="1" width="9" style="1"/>
    <col min="2" max="2" width="20" style="1" customWidth="1"/>
    <col min="3" max="3" width="35.33203125" style="7" customWidth="1"/>
    <col min="4" max="4" width="23.33203125" style="1" customWidth="1"/>
    <col min="5" max="5" width="29.83203125" style="1" customWidth="1"/>
    <col min="6" max="6" width="28.1640625" style="1" bestFit="1" customWidth="1"/>
    <col min="7" max="7" width="30" style="1" bestFit="1" customWidth="1"/>
    <col min="8" max="8" width="19.1640625" style="1" customWidth="1"/>
    <col min="9" max="16384" width="9" style="1"/>
  </cols>
  <sheetData>
    <row r="3" spans="2:7" x14ac:dyDescent="0.25">
      <c r="B3" s="144" t="s">
        <v>102</v>
      </c>
      <c r="C3" s="143" t="s">
        <v>16</v>
      </c>
      <c r="D3" s="6" t="s">
        <v>17</v>
      </c>
      <c r="E3" s="6" t="s">
        <v>18</v>
      </c>
      <c r="F3" s="24" t="s">
        <v>157</v>
      </c>
      <c r="G3" s="24" t="s">
        <v>158</v>
      </c>
    </row>
    <row r="4" spans="2:7" x14ac:dyDescent="0.25">
      <c r="B4" s="144"/>
      <c r="C4" s="143"/>
      <c r="D4" s="6" t="s">
        <v>19</v>
      </c>
      <c r="E4" s="6">
        <v>0.04</v>
      </c>
      <c r="F4" s="24">
        <v>0.04</v>
      </c>
      <c r="G4" s="24">
        <v>0.04</v>
      </c>
    </row>
    <row r="5" spans="2:7" x14ac:dyDescent="0.25">
      <c r="B5" s="144"/>
      <c r="C5" s="143"/>
      <c r="D5" s="6" t="s">
        <v>20</v>
      </c>
      <c r="E5" s="6">
        <v>0.14000000000000001</v>
      </c>
      <c r="F5" s="24">
        <v>0.14000000000000001</v>
      </c>
      <c r="G5" s="24">
        <v>0.14000000000000001</v>
      </c>
    </row>
    <row r="6" spans="2:7" ht="18" x14ac:dyDescent="0.25">
      <c r="B6" s="144"/>
      <c r="C6" s="3" t="s">
        <v>30</v>
      </c>
      <c r="D6" s="145" t="s">
        <v>0</v>
      </c>
      <c r="E6" s="145"/>
      <c r="F6" s="24">
        <v>0</v>
      </c>
      <c r="G6" s="45"/>
    </row>
    <row r="8" spans="2:7" x14ac:dyDescent="0.25">
      <c r="B8" s="126" t="s">
        <v>66</v>
      </c>
      <c r="C8" s="126"/>
      <c r="D8" s="126"/>
      <c r="E8" s="126"/>
      <c r="F8" s="126"/>
      <c r="G8" s="126"/>
    </row>
    <row r="9" spans="2:7" x14ac:dyDescent="0.25">
      <c r="B9" s="31" t="s">
        <v>21</v>
      </c>
      <c r="C9" s="31" t="s">
        <v>12</v>
      </c>
      <c r="D9" s="31" t="s">
        <v>13</v>
      </c>
      <c r="E9" s="31" t="s">
        <v>14</v>
      </c>
      <c r="F9" s="31" t="s">
        <v>15</v>
      </c>
      <c r="G9" s="31" t="s">
        <v>22</v>
      </c>
    </row>
    <row r="10" spans="2:7" x14ac:dyDescent="0.25">
      <c r="B10" s="31" t="s">
        <v>23</v>
      </c>
      <c r="C10" s="31" t="s">
        <v>24</v>
      </c>
      <c r="D10" s="31" t="s">
        <v>25</v>
      </c>
      <c r="E10" s="31" t="s">
        <v>26</v>
      </c>
      <c r="F10" s="31" t="s">
        <v>27</v>
      </c>
      <c r="G10" s="31" t="s">
        <v>28</v>
      </c>
    </row>
    <row r="12" spans="2:7" x14ac:dyDescent="0.25">
      <c r="B12" s="8" t="s">
        <v>84</v>
      </c>
      <c r="C12" s="6">
        <v>50</v>
      </c>
      <c r="D12" s="85" t="s">
        <v>192</v>
      </c>
    </row>
    <row r="13" spans="2:7" x14ac:dyDescent="0.25">
      <c r="B13" s="51" t="s">
        <v>141</v>
      </c>
      <c r="C13" s="24"/>
      <c r="D13" s="1" t="s">
        <v>207</v>
      </c>
    </row>
    <row r="14" spans="2:7" x14ac:dyDescent="0.25">
      <c r="B14" s="52" t="s">
        <v>155</v>
      </c>
      <c r="C14" s="24"/>
      <c r="D14" s="13"/>
    </row>
    <row r="15" spans="2:7" x14ac:dyDescent="0.25">
      <c r="D15" s="19"/>
    </row>
    <row r="16" spans="2:7" x14ac:dyDescent="0.25">
      <c r="B16" s="8" t="s">
        <v>29</v>
      </c>
      <c r="C16" s="8" t="s">
        <v>71</v>
      </c>
      <c r="D16" s="47" t="s">
        <v>72</v>
      </c>
      <c r="E16" s="47" t="s">
        <v>73</v>
      </c>
      <c r="F16" s="24" t="s">
        <v>136</v>
      </c>
      <c r="G16" s="24" t="s">
        <v>137</v>
      </c>
    </row>
    <row r="17" spans="2:9" x14ac:dyDescent="0.25">
      <c r="B17" s="3">
        <v>1</v>
      </c>
      <c r="C17" s="5">
        <v>0.04</v>
      </c>
      <c r="D17" s="53">
        <v>23</v>
      </c>
      <c r="E17" s="53">
        <v>234.6</v>
      </c>
      <c r="F17" s="55">
        <v>0.04</v>
      </c>
      <c r="G17" s="55">
        <v>0.04</v>
      </c>
      <c r="I17" s="23"/>
    </row>
    <row r="18" spans="2:9" x14ac:dyDescent="0.25">
      <c r="B18" s="3">
        <v>2</v>
      </c>
      <c r="C18" s="5">
        <f>B18*E4</f>
        <v>0.08</v>
      </c>
      <c r="D18" s="53">
        <v>46</v>
      </c>
      <c r="E18" s="53">
        <v>469.2</v>
      </c>
      <c r="F18" s="55">
        <v>0.08</v>
      </c>
      <c r="G18" s="55">
        <v>0.08</v>
      </c>
      <c r="I18" s="23"/>
    </row>
    <row r="19" spans="2:9" x14ac:dyDescent="0.25">
      <c r="B19" s="3">
        <v>3</v>
      </c>
      <c r="C19" s="90">
        <f>B19*E4</f>
        <v>0.12</v>
      </c>
      <c r="D19" s="53">
        <v>71</v>
      </c>
      <c r="E19" s="53">
        <v>724.19999999999993</v>
      </c>
      <c r="F19" s="55">
        <v>0.12</v>
      </c>
      <c r="G19" s="55">
        <v>0.12</v>
      </c>
      <c r="H19" s="23" t="s">
        <v>208</v>
      </c>
      <c r="I19" s="23"/>
    </row>
    <row r="20" spans="2:9" x14ac:dyDescent="0.25">
      <c r="B20" s="3">
        <v>4</v>
      </c>
      <c r="C20" s="5">
        <f>B20*E4</f>
        <v>0.16</v>
      </c>
      <c r="D20" s="53">
        <v>96</v>
      </c>
      <c r="E20" s="53">
        <v>979.19999999999993</v>
      </c>
      <c r="F20" s="55">
        <v>0.16</v>
      </c>
      <c r="G20" s="55">
        <v>0.16</v>
      </c>
      <c r="H20" s="23"/>
      <c r="I20" s="23"/>
    </row>
    <row r="21" spans="2:9" x14ac:dyDescent="0.25">
      <c r="B21" s="3">
        <v>5</v>
      </c>
      <c r="C21" s="5">
        <f>B21*E4</f>
        <v>0.2</v>
      </c>
      <c r="D21" s="53">
        <v>125</v>
      </c>
      <c r="E21" s="53">
        <v>1275</v>
      </c>
      <c r="F21" s="55">
        <v>0.2</v>
      </c>
      <c r="G21" s="55">
        <v>0.2</v>
      </c>
    </row>
    <row r="22" spans="2:9" x14ac:dyDescent="0.25">
      <c r="B22" s="3">
        <v>6</v>
      </c>
      <c r="C22" s="5">
        <f>5*$E$4+(B22-5)*$E$5</f>
        <v>0.34</v>
      </c>
      <c r="D22" s="53">
        <v>205</v>
      </c>
      <c r="E22" s="53">
        <v>2091</v>
      </c>
      <c r="F22" s="55">
        <v>0.34</v>
      </c>
      <c r="G22" s="55">
        <v>0.34</v>
      </c>
    </row>
    <row r="23" spans="2:9" x14ac:dyDescent="0.25">
      <c r="B23" s="3">
        <v>7</v>
      </c>
      <c r="C23" s="5">
        <f t="shared" ref="C23:C86" si="0">5*$E$4+(B23-5)*$E$5</f>
        <v>0.48000000000000004</v>
      </c>
      <c r="D23" s="53">
        <v>285</v>
      </c>
      <c r="E23" s="53">
        <v>2907</v>
      </c>
      <c r="F23" s="55">
        <v>0.48</v>
      </c>
      <c r="G23" s="55">
        <v>0.48</v>
      </c>
    </row>
    <row r="24" spans="2:9" x14ac:dyDescent="0.25">
      <c r="B24" s="3">
        <v>8</v>
      </c>
      <c r="C24" s="5">
        <f t="shared" si="0"/>
        <v>0.62000000000000011</v>
      </c>
      <c r="D24" s="53">
        <v>365</v>
      </c>
      <c r="E24" s="53">
        <v>3723</v>
      </c>
      <c r="F24" s="55">
        <v>0.62</v>
      </c>
      <c r="G24" s="55">
        <v>0.62</v>
      </c>
    </row>
    <row r="25" spans="2:9" x14ac:dyDescent="0.25">
      <c r="B25" s="3">
        <v>9</v>
      </c>
      <c r="C25" s="5">
        <f t="shared" si="0"/>
        <v>0.76</v>
      </c>
      <c r="D25" s="53">
        <v>445</v>
      </c>
      <c r="E25" s="53">
        <v>4539</v>
      </c>
      <c r="F25" s="55">
        <v>0.76</v>
      </c>
      <c r="G25" s="55">
        <v>0.76</v>
      </c>
    </row>
    <row r="26" spans="2:9" x14ac:dyDescent="0.25">
      <c r="B26" s="3">
        <v>10</v>
      </c>
      <c r="C26" s="5">
        <f t="shared" si="0"/>
        <v>0.90000000000000013</v>
      </c>
      <c r="D26" s="53">
        <v>525</v>
      </c>
      <c r="E26" s="53">
        <v>5355</v>
      </c>
      <c r="F26" s="55">
        <v>0.9</v>
      </c>
      <c r="G26" s="55">
        <v>0.9</v>
      </c>
    </row>
    <row r="27" spans="2:9" x14ac:dyDescent="0.25">
      <c r="B27" s="3">
        <v>11</v>
      </c>
      <c r="C27" s="5">
        <f t="shared" si="0"/>
        <v>1.04</v>
      </c>
      <c r="D27" s="53">
        <v>605</v>
      </c>
      <c r="E27" s="53">
        <v>6171</v>
      </c>
      <c r="F27" s="55">
        <v>1.04</v>
      </c>
      <c r="G27" s="55">
        <v>1.04</v>
      </c>
    </row>
    <row r="28" spans="2:9" x14ac:dyDescent="0.25">
      <c r="B28" s="3">
        <v>12</v>
      </c>
      <c r="C28" s="5">
        <f t="shared" si="0"/>
        <v>1.1800000000000002</v>
      </c>
      <c r="D28" s="53">
        <v>685</v>
      </c>
      <c r="E28" s="53">
        <v>6987</v>
      </c>
      <c r="F28" s="55">
        <v>1.18</v>
      </c>
      <c r="G28" s="55">
        <v>1.18</v>
      </c>
    </row>
    <row r="29" spans="2:9" x14ac:dyDescent="0.25">
      <c r="B29" s="3">
        <v>13</v>
      </c>
      <c r="C29" s="5">
        <f t="shared" si="0"/>
        <v>1.32</v>
      </c>
      <c r="D29" s="53">
        <v>765</v>
      </c>
      <c r="E29" s="53">
        <v>7803</v>
      </c>
      <c r="F29" s="55">
        <v>1.32</v>
      </c>
      <c r="G29" s="55">
        <v>1.32</v>
      </c>
    </row>
    <row r="30" spans="2:9" x14ac:dyDescent="0.25">
      <c r="B30" s="3">
        <v>14</v>
      </c>
      <c r="C30" s="5">
        <f t="shared" si="0"/>
        <v>1.4600000000000002</v>
      </c>
      <c r="D30" s="53">
        <v>845</v>
      </c>
      <c r="E30" s="53">
        <v>8619</v>
      </c>
      <c r="F30" s="55">
        <v>1.46</v>
      </c>
      <c r="G30" s="55">
        <v>1.46</v>
      </c>
    </row>
    <row r="31" spans="2:9" x14ac:dyDescent="0.25">
      <c r="B31" s="3">
        <v>15</v>
      </c>
      <c r="C31" s="5">
        <f t="shared" si="0"/>
        <v>1.6</v>
      </c>
      <c r="D31" s="53">
        <v>925</v>
      </c>
      <c r="E31" s="53">
        <v>9435</v>
      </c>
      <c r="F31" s="55">
        <v>1.6</v>
      </c>
      <c r="G31" s="55">
        <v>1.6</v>
      </c>
    </row>
    <row r="32" spans="2:9" x14ac:dyDescent="0.25">
      <c r="B32" s="3">
        <v>16</v>
      </c>
      <c r="C32" s="5">
        <f t="shared" si="0"/>
        <v>1.74</v>
      </c>
      <c r="D32" s="53">
        <v>1005</v>
      </c>
      <c r="E32" s="53">
        <v>10251</v>
      </c>
      <c r="F32" s="55">
        <v>1.74</v>
      </c>
      <c r="G32" s="55">
        <v>1.74</v>
      </c>
    </row>
    <row r="33" spans="2:7" x14ac:dyDescent="0.25">
      <c r="B33" s="3">
        <v>17</v>
      </c>
      <c r="C33" s="5">
        <f t="shared" si="0"/>
        <v>1.8800000000000001</v>
      </c>
      <c r="D33" s="53">
        <v>1085</v>
      </c>
      <c r="E33" s="53">
        <v>11067</v>
      </c>
      <c r="F33" s="55">
        <v>1.88</v>
      </c>
      <c r="G33" s="55">
        <v>1.88</v>
      </c>
    </row>
    <row r="34" spans="2:7" x14ac:dyDescent="0.25">
      <c r="B34" s="3">
        <v>18</v>
      </c>
      <c r="C34" s="5">
        <f t="shared" si="0"/>
        <v>2.0200000000000005</v>
      </c>
      <c r="D34" s="53">
        <v>1165</v>
      </c>
      <c r="E34" s="53">
        <v>11883</v>
      </c>
      <c r="F34" s="55">
        <v>2.02</v>
      </c>
      <c r="G34" s="55">
        <v>2.02</v>
      </c>
    </row>
    <row r="35" spans="2:7" x14ac:dyDescent="0.25">
      <c r="B35" s="3">
        <v>19</v>
      </c>
      <c r="C35" s="5">
        <f t="shared" si="0"/>
        <v>2.16</v>
      </c>
      <c r="D35" s="53">
        <v>1245</v>
      </c>
      <c r="E35" s="53">
        <v>12699</v>
      </c>
      <c r="F35" s="55">
        <v>2.16</v>
      </c>
      <c r="G35" s="55">
        <v>2.16</v>
      </c>
    </row>
    <row r="36" spans="2:7" x14ac:dyDescent="0.25">
      <c r="B36" s="3">
        <v>20</v>
      </c>
      <c r="C36" s="5">
        <f t="shared" si="0"/>
        <v>2.3000000000000003</v>
      </c>
      <c r="D36" s="53">
        <v>1325</v>
      </c>
      <c r="E36" s="53">
        <v>13515</v>
      </c>
      <c r="F36" s="55">
        <v>2.2999999999999998</v>
      </c>
      <c r="G36" s="55">
        <v>2.2999999999999998</v>
      </c>
    </row>
    <row r="37" spans="2:7" x14ac:dyDescent="0.25">
      <c r="B37" s="3">
        <v>21</v>
      </c>
      <c r="C37" s="5">
        <f t="shared" si="0"/>
        <v>2.4400000000000004</v>
      </c>
      <c r="D37" s="53">
        <v>1405</v>
      </c>
      <c r="E37" s="53">
        <v>14331</v>
      </c>
      <c r="F37" s="55">
        <v>2.44</v>
      </c>
      <c r="G37" s="55">
        <v>2.44</v>
      </c>
    </row>
    <row r="38" spans="2:7" x14ac:dyDescent="0.25">
      <c r="B38" s="3">
        <v>22</v>
      </c>
      <c r="C38" s="5">
        <f t="shared" si="0"/>
        <v>2.5800000000000005</v>
      </c>
      <c r="D38" s="53">
        <v>1485</v>
      </c>
      <c r="E38" s="53">
        <v>15147</v>
      </c>
      <c r="F38" s="55">
        <v>2.58</v>
      </c>
      <c r="G38" s="55">
        <v>2.58</v>
      </c>
    </row>
    <row r="39" spans="2:7" x14ac:dyDescent="0.25">
      <c r="B39" s="3">
        <v>23</v>
      </c>
      <c r="C39" s="5">
        <f t="shared" si="0"/>
        <v>2.7200000000000006</v>
      </c>
      <c r="D39" s="53">
        <v>1565</v>
      </c>
      <c r="E39" s="53">
        <v>15963</v>
      </c>
      <c r="F39" s="55">
        <v>2.72</v>
      </c>
      <c r="G39" s="55">
        <v>2.72</v>
      </c>
    </row>
    <row r="40" spans="2:7" x14ac:dyDescent="0.25">
      <c r="B40" s="3">
        <v>24</v>
      </c>
      <c r="C40" s="5">
        <f t="shared" si="0"/>
        <v>2.8600000000000003</v>
      </c>
      <c r="D40" s="53">
        <v>1645</v>
      </c>
      <c r="E40" s="53">
        <v>16779</v>
      </c>
      <c r="F40" s="55">
        <v>2.86</v>
      </c>
      <c r="G40" s="55">
        <v>2.86</v>
      </c>
    </row>
    <row r="41" spans="2:7" x14ac:dyDescent="0.25">
      <c r="B41" s="3">
        <v>25</v>
      </c>
      <c r="C41" s="5">
        <f t="shared" si="0"/>
        <v>3.0000000000000004</v>
      </c>
      <c r="D41" s="53">
        <v>1725</v>
      </c>
      <c r="E41" s="53">
        <v>17595</v>
      </c>
      <c r="F41" s="55">
        <v>3</v>
      </c>
      <c r="G41" s="55">
        <v>3</v>
      </c>
    </row>
    <row r="42" spans="2:7" x14ac:dyDescent="0.25">
      <c r="B42" s="3">
        <v>26</v>
      </c>
      <c r="C42" s="5">
        <f t="shared" si="0"/>
        <v>3.1400000000000006</v>
      </c>
      <c r="D42" s="53">
        <v>1805</v>
      </c>
      <c r="E42" s="53">
        <v>18411</v>
      </c>
      <c r="F42" s="55">
        <v>3.14</v>
      </c>
      <c r="G42" s="55">
        <v>3.14</v>
      </c>
    </row>
    <row r="43" spans="2:7" x14ac:dyDescent="0.25">
      <c r="B43" s="3">
        <v>27</v>
      </c>
      <c r="C43" s="5">
        <f t="shared" si="0"/>
        <v>3.2800000000000002</v>
      </c>
      <c r="D43" s="53">
        <v>1885</v>
      </c>
      <c r="E43" s="53">
        <v>19227</v>
      </c>
      <c r="F43" s="55">
        <v>3.28</v>
      </c>
      <c r="G43" s="55">
        <v>3.28</v>
      </c>
    </row>
    <row r="44" spans="2:7" x14ac:dyDescent="0.25">
      <c r="B44" s="3">
        <v>28</v>
      </c>
      <c r="C44" s="5">
        <f t="shared" si="0"/>
        <v>3.4200000000000004</v>
      </c>
      <c r="D44" s="53">
        <v>1965</v>
      </c>
      <c r="E44" s="53">
        <v>20043</v>
      </c>
      <c r="F44" s="55">
        <v>3.42</v>
      </c>
      <c r="G44" s="55">
        <v>3.42</v>
      </c>
    </row>
    <row r="45" spans="2:7" x14ac:dyDescent="0.25">
      <c r="B45" s="3">
        <v>29</v>
      </c>
      <c r="C45" s="5">
        <f t="shared" si="0"/>
        <v>3.5600000000000005</v>
      </c>
      <c r="D45" s="53">
        <v>2045</v>
      </c>
      <c r="E45" s="53">
        <v>20859</v>
      </c>
      <c r="F45" s="55">
        <v>3.56</v>
      </c>
      <c r="G45" s="55">
        <v>3.56</v>
      </c>
    </row>
    <row r="46" spans="2:7" x14ac:dyDescent="0.25">
      <c r="B46" s="3">
        <v>30</v>
      </c>
      <c r="C46" s="5">
        <f t="shared" si="0"/>
        <v>3.7000000000000006</v>
      </c>
      <c r="D46" s="53">
        <v>2125</v>
      </c>
      <c r="E46" s="53">
        <v>21675</v>
      </c>
      <c r="F46" s="55">
        <v>3.7</v>
      </c>
      <c r="G46" s="55">
        <v>3.7</v>
      </c>
    </row>
    <row r="47" spans="2:7" x14ac:dyDescent="0.25">
      <c r="B47" s="3">
        <v>31</v>
      </c>
      <c r="C47" s="5">
        <f t="shared" si="0"/>
        <v>3.8400000000000007</v>
      </c>
      <c r="D47" s="53">
        <v>2205</v>
      </c>
      <c r="E47" s="53">
        <v>22491</v>
      </c>
      <c r="F47" s="55">
        <v>3.84</v>
      </c>
      <c r="G47" s="55">
        <v>3.84</v>
      </c>
    </row>
    <row r="48" spans="2:7" x14ac:dyDescent="0.25">
      <c r="B48" s="3">
        <v>32</v>
      </c>
      <c r="C48" s="5">
        <f t="shared" si="0"/>
        <v>3.9800000000000004</v>
      </c>
      <c r="D48" s="53">
        <v>2285</v>
      </c>
      <c r="E48" s="53">
        <v>23307</v>
      </c>
      <c r="F48" s="55">
        <v>3.98</v>
      </c>
      <c r="G48" s="55">
        <v>3.98</v>
      </c>
    </row>
    <row r="49" spans="2:7" x14ac:dyDescent="0.25">
      <c r="B49" s="3">
        <v>33</v>
      </c>
      <c r="C49" s="5">
        <f t="shared" si="0"/>
        <v>4.12</v>
      </c>
      <c r="D49" s="53">
        <v>2365</v>
      </c>
      <c r="E49" s="53">
        <v>24123</v>
      </c>
      <c r="F49" s="55">
        <v>4.12</v>
      </c>
      <c r="G49" s="55">
        <v>4.12</v>
      </c>
    </row>
    <row r="50" spans="2:7" x14ac:dyDescent="0.25">
      <c r="B50" s="3">
        <v>34</v>
      </c>
      <c r="C50" s="5">
        <f t="shared" si="0"/>
        <v>4.2600000000000007</v>
      </c>
      <c r="D50" s="53">
        <v>2445</v>
      </c>
      <c r="E50" s="53">
        <v>24939</v>
      </c>
      <c r="F50" s="55">
        <v>4.26</v>
      </c>
      <c r="G50" s="55">
        <v>4.26</v>
      </c>
    </row>
    <row r="51" spans="2:7" x14ac:dyDescent="0.25">
      <c r="B51" s="3">
        <v>35</v>
      </c>
      <c r="C51" s="5">
        <f t="shared" si="0"/>
        <v>4.4000000000000004</v>
      </c>
      <c r="D51" s="53">
        <v>2525</v>
      </c>
      <c r="E51" s="53">
        <v>25755</v>
      </c>
      <c r="F51" s="55">
        <v>4.4000000000000004</v>
      </c>
      <c r="G51" s="55">
        <v>4.4000000000000004</v>
      </c>
    </row>
    <row r="52" spans="2:7" x14ac:dyDescent="0.25">
      <c r="B52" s="3">
        <v>36</v>
      </c>
      <c r="C52" s="5">
        <f t="shared" si="0"/>
        <v>4.5400000000000009</v>
      </c>
      <c r="D52" s="53">
        <v>2605</v>
      </c>
      <c r="E52" s="53">
        <v>26571</v>
      </c>
      <c r="F52" s="55">
        <v>4.54</v>
      </c>
      <c r="G52" s="55">
        <v>4.54</v>
      </c>
    </row>
    <row r="53" spans="2:7" x14ac:dyDescent="0.25">
      <c r="B53" s="3">
        <v>37</v>
      </c>
      <c r="C53" s="5">
        <f t="shared" si="0"/>
        <v>4.6800000000000006</v>
      </c>
      <c r="D53" s="53">
        <v>2685</v>
      </c>
      <c r="E53" s="53">
        <v>27387</v>
      </c>
      <c r="F53" s="55">
        <v>4.68</v>
      </c>
      <c r="G53" s="55">
        <v>4.68</v>
      </c>
    </row>
    <row r="54" spans="2:7" x14ac:dyDescent="0.25">
      <c r="B54" s="3">
        <v>38</v>
      </c>
      <c r="C54" s="5">
        <f t="shared" si="0"/>
        <v>4.82</v>
      </c>
      <c r="D54" s="53">
        <v>2765</v>
      </c>
      <c r="E54" s="53">
        <v>28203</v>
      </c>
      <c r="F54" s="55">
        <v>4.82</v>
      </c>
      <c r="G54" s="55">
        <v>4.82</v>
      </c>
    </row>
    <row r="55" spans="2:7" x14ac:dyDescent="0.25">
      <c r="B55" s="3">
        <v>39</v>
      </c>
      <c r="C55" s="5">
        <f t="shared" si="0"/>
        <v>4.9600000000000009</v>
      </c>
      <c r="D55" s="53">
        <v>2845</v>
      </c>
      <c r="E55" s="53">
        <v>29019</v>
      </c>
      <c r="F55" s="55">
        <v>4.96</v>
      </c>
      <c r="G55" s="55">
        <v>4.96</v>
      </c>
    </row>
    <row r="56" spans="2:7" x14ac:dyDescent="0.25">
      <c r="B56" s="3">
        <v>40</v>
      </c>
      <c r="C56" s="5">
        <f t="shared" si="0"/>
        <v>5.1000000000000005</v>
      </c>
      <c r="D56" s="53">
        <v>2925</v>
      </c>
      <c r="E56" s="53">
        <v>29835</v>
      </c>
      <c r="F56" s="55">
        <v>5.0999999999999996</v>
      </c>
      <c r="G56" s="55">
        <v>5.0999999999999996</v>
      </c>
    </row>
    <row r="57" spans="2:7" x14ac:dyDescent="0.25">
      <c r="B57" s="3">
        <v>41</v>
      </c>
      <c r="C57" s="5">
        <f t="shared" si="0"/>
        <v>5.2400000000000011</v>
      </c>
      <c r="D57" s="53">
        <v>3005</v>
      </c>
      <c r="E57" s="53">
        <v>30651</v>
      </c>
      <c r="F57" s="55">
        <v>5.24</v>
      </c>
      <c r="G57" s="55">
        <v>5.24</v>
      </c>
    </row>
    <row r="58" spans="2:7" x14ac:dyDescent="0.25">
      <c r="B58" s="3">
        <v>42</v>
      </c>
      <c r="C58" s="5">
        <f t="shared" si="0"/>
        <v>5.3800000000000008</v>
      </c>
      <c r="D58" s="53">
        <v>3085</v>
      </c>
      <c r="E58" s="53">
        <v>31467</v>
      </c>
      <c r="F58" s="55">
        <v>5.38</v>
      </c>
      <c r="G58" s="55">
        <v>5.38</v>
      </c>
    </row>
    <row r="59" spans="2:7" x14ac:dyDescent="0.25">
      <c r="B59" s="3">
        <v>43</v>
      </c>
      <c r="C59" s="5">
        <f t="shared" si="0"/>
        <v>5.5200000000000005</v>
      </c>
      <c r="D59" s="53">
        <v>3165</v>
      </c>
      <c r="E59" s="53">
        <v>32283</v>
      </c>
      <c r="F59" s="55">
        <v>5.52</v>
      </c>
      <c r="G59" s="55">
        <v>5.52</v>
      </c>
    </row>
    <row r="60" spans="2:7" x14ac:dyDescent="0.25">
      <c r="B60" s="3">
        <v>44</v>
      </c>
      <c r="C60" s="5">
        <f t="shared" si="0"/>
        <v>5.660000000000001</v>
      </c>
      <c r="D60" s="53">
        <v>3245</v>
      </c>
      <c r="E60" s="53">
        <v>33099</v>
      </c>
      <c r="F60" s="55">
        <v>5.66</v>
      </c>
      <c r="G60" s="55">
        <v>5.66</v>
      </c>
    </row>
    <row r="61" spans="2:7" x14ac:dyDescent="0.25">
      <c r="B61" s="3">
        <v>45</v>
      </c>
      <c r="C61" s="5">
        <f t="shared" si="0"/>
        <v>5.8000000000000007</v>
      </c>
      <c r="D61" s="53">
        <v>3325</v>
      </c>
      <c r="E61" s="53">
        <v>33915</v>
      </c>
      <c r="F61" s="55">
        <v>5.8</v>
      </c>
      <c r="G61" s="55">
        <v>5.8</v>
      </c>
    </row>
    <row r="62" spans="2:7" x14ac:dyDescent="0.25">
      <c r="B62" s="3">
        <v>46</v>
      </c>
      <c r="C62" s="5">
        <f t="shared" si="0"/>
        <v>5.94</v>
      </c>
      <c r="D62" s="53">
        <v>3405</v>
      </c>
      <c r="E62" s="53">
        <v>34731</v>
      </c>
      <c r="F62" s="55">
        <v>5.94</v>
      </c>
      <c r="G62" s="55">
        <v>5.94</v>
      </c>
    </row>
    <row r="63" spans="2:7" x14ac:dyDescent="0.25">
      <c r="B63" s="3">
        <v>47</v>
      </c>
      <c r="C63" s="5">
        <f t="shared" si="0"/>
        <v>6.080000000000001</v>
      </c>
      <c r="D63" s="53">
        <v>3485</v>
      </c>
      <c r="E63" s="53">
        <v>35547</v>
      </c>
      <c r="F63" s="55">
        <v>6.08</v>
      </c>
      <c r="G63" s="55">
        <v>6.08</v>
      </c>
    </row>
    <row r="64" spans="2:7" x14ac:dyDescent="0.25">
      <c r="B64" s="3">
        <v>48</v>
      </c>
      <c r="C64" s="5">
        <f t="shared" si="0"/>
        <v>6.2200000000000006</v>
      </c>
      <c r="D64" s="53">
        <v>3565</v>
      </c>
      <c r="E64" s="53">
        <v>36363</v>
      </c>
      <c r="F64" s="55">
        <v>6.22</v>
      </c>
      <c r="G64" s="55">
        <v>6.22</v>
      </c>
    </row>
    <row r="65" spans="2:7" x14ac:dyDescent="0.25">
      <c r="B65" s="3">
        <v>49</v>
      </c>
      <c r="C65" s="5">
        <f t="shared" si="0"/>
        <v>6.36</v>
      </c>
      <c r="D65" s="53">
        <v>3645</v>
      </c>
      <c r="E65" s="53">
        <v>37179</v>
      </c>
      <c r="F65" s="55">
        <v>6.36</v>
      </c>
      <c r="G65" s="55">
        <v>6.36</v>
      </c>
    </row>
    <row r="66" spans="2:7" x14ac:dyDescent="0.25">
      <c r="B66" s="3">
        <v>50</v>
      </c>
      <c r="C66" s="5">
        <f t="shared" si="0"/>
        <v>6.5000000000000009</v>
      </c>
      <c r="D66" s="53">
        <v>3725</v>
      </c>
      <c r="E66" s="53">
        <v>37995</v>
      </c>
      <c r="F66" s="55">
        <v>6.5</v>
      </c>
      <c r="G66" s="55">
        <v>6.5</v>
      </c>
    </row>
    <row r="67" spans="2:7" x14ac:dyDescent="0.25">
      <c r="B67" s="3">
        <v>51</v>
      </c>
      <c r="C67" s="5">
        <f t="shared" si="0"/>
        <v>6.6400000000000006</v>
      </c>
      <c r="D67" s="53">
        <v>3805</v>
      </c>
      <c r="E67" s="53">
        <v>38811</v>
      </c>
      <c r="F67" s="55">
        <v>6.64</v>
      </c>
      <c r="G67" s="55">
        <v>6.64</v>
      </c>
    </row>
    <row r="68" spans="2:7" x14ac:dyDescent="0.25">
      <c r="B68" s="3">
        <v>52</v>
      </c>
      <c r="C68" s="5">
        <f t="shared" si="0"/>
        <v>6.7800000000000011</v>
      </c>
      <c r="D68" s="53">
        <v>3885</v>
      </c>
      <c r="E68" s="53">
        <v>39627</v>
      </c>
      <c r="F68" s="55">
        <v>6.78</v>
      </c>
      <c r="G68" s="55">
        <v>6.78</v>
      </c>
    </row>
    <row r="69" spans="2:7" x14ac:dyDescent="0.25">
      <c r="B69" s="3">
        <v>53</v>
      </c>
      <c r="C69" s="5">
        <f t="shared" si="0"/>
        <v>6.9200000000000008</v>
      </c>
      <c r="D69" s="53">
        <v>3965</v>
      </c>
      <c r="E69" s="53">
        <v>40443</v>
      </c>
      <c r="F69" s="55">
        <v>6.92</v>
      </c>
      <c r="G69" s="55">
        <v>6.92</v>
      </c>
    </row>
    <row r="70" spans="2:7" x14ac:dyDescent="0.25">
      <c r="B70" s="3">
        <v>54</v>
      </c>
      <c r="C70" s="5">
        <f t="shared" si="0"/>
        <v>7.0600000000000005</v>
      </c>
      <c r="D70" s="53">
        <v>4045</v>
      </c>
      <c r="E70" s="53">
        <v>41259</v>
      </c>
      <c r="F70" s="55">
        <v>7.06</v>
      </c>
      <c r="G70" s="55">
        <v>7.06</v>
      </c>
    </row>
    <row r="71" spans="2:7" x14ac:dyDescent="0.25">
      <c r="B71" s="3">
        <v>55</v>
      </c>
      <c r="C71" s="5">
        <f t="shared" si="0"/>
        <v>7.2000000000000011</v>
      </c>
      <c r="D71" s="53">
        <v>4125</v>
      </c>
      <c r="E71" s="53">
        <v>42075</v>
      </c>
      <c r="F71" s="55">
        <v>7.2</v>
      </c>
      <c r="G71" s="55">
        <v>7.2</v>
      </c>
    </row>
    <row r="72" spans="2:7" x14ac:dyDescent="0.25">
      <c r="B72" s="3">
        <v>56</v>
      </c>
      <c r="C72" s="5">
        <f t="shared" si="0"/>
        <v>7.3400000000000007</v>
      </c>
      <c r="D72" s="53">
        <v>4205</v>
      </c>
      <c r="E72" s="53">
        <v>42891</v>
      </c>
      <c r="F72" s="55">
        <v>7.34</v>
      </c>
      <c r="G72" s="55">
        <v>7.34</v>
      </c>
    </row>
    <row r="73" spans="2:7" x14ac:dyDescent="0.25">
      <c r="B73" s="3">
        <v>57</v>
      </c>
      <c r="C73" s="5">
        <f t="shared" si="0"/>
        <v>7.4800000000000013</v>
      </c>
      <c r="D73" s="53">
        <v>4285</v>
      </c>
      <c r="E73" s="53">
        <v>43707</v>
      </c>
      <c r="F73" s="55">
        <v>7.48</v>
      </c>
      <c r="G73" s="55">
        <v>7.48</v>
      </c>
    </row>
    <row r="74" spans="2:7" x14ac:dyDescent="0.25">
      <c r="B74" s="3">
        <v>58</v>
      </c>
      <c r="C74" s="5">
        <f t="shared" si="0"/>
        <v>7.620000000000001</v>
      </c>
      <c r="D74" s="53">
        <v>4365</v>
      </c>
      <c r="E74" s="53">
        <v>44523</v>
      </c>
      <c r="F74" s="55">
        <v>7.62</v>
      </c>
      <c r="G74" s="55">
        <v>7.62</v>
      </c>
    </row>
    <row r="75" spans="2:7" x14ac:dyDescent="0.25">
      <c r="B75" s="3">
        <v>59</v>
      </c>
      <c r="C75" s="5">
        <f t="shared" si="0"/>
        <v>7.7600000000000007</v>
      </c>
      <c r="D75" s="53">
        <v>4445</v>
      </c>
      <c r="E75" s="53">
        <v>45339</v>
      </c>
      <c r="F75" s="55">
        <v>7.76</v>
      </c>
      <c r="G75" s="55">
        <v>7.76</v>
      </c>
    </row>
    <row r="76" spans="2:7" x14ac:dyDescent="0.25">
      <c r="B76" s="3">
        <v>60</v>
      </c>
      <c r="C76" s="5">
        <f t="shared" si="0"/>
        <v>7.9000000000000012</v>
      </c>
      <c r="D76" s="53">
        <v>4525</v>
      </c>
      <c r="E76" s="53">
        <v>46155</v>
      </c>
      <c r="F76" s="55">
        <v>7.9</v>
      </c>
      <c r="G76" s="55">
        <v>7.9</v>
      </c>
    </row>
    <row r="77" spans="2:7" x14ac:dyDescent="0.25">
      <c r="B77" s="3">
        <v>61</v>
      </c>
      <c r="C77" s="5">
        <f t="shared" si="0"/>
        <v>8.0400000000000009</v>
      </c>
      <c r="D77" s="53">
        <v>4605</v>
      </c>
      <c r="E77" s="53">
        <v>46971</v>
      </c>
      <c r="F77" s="55">
        <v>8.0399999999999991</v>
      </c>
      <c r="G77" s="55">
        <v>8.0399999999999991</v>
      </c>
    </row>
    <row r="78" spans="2:7" x14ac:dyDescent="0.25">
      <c r="B78" s="3">
        <v>62</v>
      </c>
      <c r="C78" s="5">
        <f t="shared" si="0"/>
        <v>8.18</v>
      </c>
      <c r="D78" s="53">
        <v>4685</v>
      </c>
      <c r="E78" s="53">
        <v>47787</v>
      </c>
      <c r="F78" s="55">
        <v>8.18</v>
      </c>
      <c r="G78" s="55">
        <v>8.18</v>
      </c>
    </row>
    <row r="79" spans="2:7" x14ac:dyDescent="0.25">
      <c r="B79" s="3">
        <v>63</v>
      </c>
      <c r="C79" s="5">
        <f t="shared" si="0"/>
        <v>8.32</v>
      </c>
      <c r="D79" s="53">
        <v>4765</v>
      </c>
      <c r="E79" s="53">
        <v>48603</v>
      </c>
      <c r="F79" s="55">
        <v>8.32</v>
      </c>
      <c r="G79" s="55">
        <v>8.32</v>
      </c>
    </row>
    <row r="80" spans="2:7" x14ac:dyDescent="0.25">
      <c r="B80" s="3">
        <v>64</v>
      </c>
      <c r="C80" s="5">
        <f t="shared" si="0"/>
        <v>8.4600000000000009</v>
      </c>
      <c r="D80" s="53">
        <v>4845</v>
      </c>
      <c r="E80" s="53">
        <v>49419</v>
      </c>
      <c r="F80" s="55">
        <v>8.4600000000000009</v>
      </c>
      <c r="G80" s="55">
        <v>8.4600000000000009</v>
      </c>
    </row>
    <row r="81" spans="2:7" x14ac:dyDescent="0.25">
      <c r="B81" s="3">
        <v>65</v>
      </c>
      <c r="C81" s="5">
        <f t="shared" si="0"/>
        <v>8.6</v>
      </c>
      <c r="D81" s="54">
        <v>4925</v>
      </c>
      <c r="E81" s="54">
        <v>50235</v>
      </c>
      <c r="F81" s="55">
        <v>8.6</v>
      </c>
      <c r="G81" s="55">
        <v>8.6</v>
      </c>
    </row>
    <row r="82" spans="2:7" x14ac:dyDescent="0.25">
      <c r="B82" s="3">
        <v>66</v>
      </c>
      <c r="C82" s="5">
        <f t="shared" si="0"/>
        <v>8.74</v>
      </c>
      <c r="D82" s="54">
        <v>5005</v>
      </c>
      <c r="E82" s="54">
        <v>51051</v>
      </c>
      <c r="F82" s="55">
        <v>8.74</v>
      </c>
      <c r="G82" s="55">
        <v>8.74</v>
      </c>
    </row>
    <row r="83" spans="2:7" x14ac:dyDescent="0.25">
      <c r="B83" s="3">
        <v>67</v>
      </c>
      <c r="C83" s="5">
        <f t="shared" si="0"/>
        <v>8.8800000000000008</v>
      </c>
      <c r="D83" s="54">
        <v>5085</v>
      </c>
      <c r="E83" s="54">
        <v>51867</v>
      </c>
      <c r="F83" s="55">
        <v>8.8800000000000008</v>
      </c>
      <c r="G83" s="55">
        <v>8.8800000000000008</v>
      </c>
    </row>
    <row r="84" spans="2:7" x14ac:dyDescent="0.25">
      <c r="B84" s="3">
        <v>68</v>
      </c>
      <c r="C84" s="5">
        <f t="shared" si="0"/>
        <v>9.02</v>
      </c>
      <c r="D84" s="54">
        <v>5165</v>
      </c>
      <c r="E84" s="54">
        <v>52683</v>
      </c>
      <c r="F84" s="55">
        <v>9.02</v>
      </c>
      <c r="G84" s="55">
        <v>9.02</v>
      </c>
    </row>
    <row r="85" spans="2:7" x14ac:dyDescent="0.25">
      <c r="B85" s="3">
        <v>69</v>
      </c>
      <c r="C85" s="5">
        <f t="shared" si="0"/>
        <v>9.16</v>
      </c>
      <c r="D85" s="54">
        <v>5245</v>
      </c>
      <c r="E85" s="54">
        <v>53499</v>
      </c>
      <c r="F85" s="55">
        <v>9.16</v>
      </c>
      <c r="G85" s="55">
        <v>9.16</v>
      </c>
    </row>
    <row r="86" spans="2:7" x14ac:dyDescent="0.25">
      <c r="B86" s="3">
        <v>70</v>
      </c>
      <c r="C86" s="5">
        <f t="shared" si="0"/>
        <v>9.3000000000000007</v>
      </c>
      <c r="D86" s="54">
        <v>5325</v>
      </c>
      <c r="E86" s="54">
        <v>54315</v>
      </c>
      <c r="F86" s="55">
        <v>9.3000000000000007</v>
      </c>
      <c r="G86" s="55">
        <v>9.3000000000000007</v>
      </c>
    </row>
    <row r="87" spans="2:7" x14ac:dyDescent="0.25">
      <c r="B87" s="3">
        <v>71</v>
      </c>
      <c r="C87" s="5">
        <f t="shared" ref="C87:C116" si="1">5*$E$4+(B87-5)*$E$5</f>
        <v>9.44</v>
      </c>
      <c r="D87" s="54">
        <v>5405</v>
      </c>
      <c r="E87" s="54">
        <v>55131</v>
      </c>
      <c r="F87" s="55">
        <v>9.44</v>
      </c>
      <c r="G87" s="55">
        <v>9.44</v>
      </c>
    </row>
    <row r="88" spans="2:7" x14ac:dyDescent="0.25">
      <c r="B88" s="3">
        <v>72</v>
      </c>
      <c r="C88" s="5">
        <f t="shared" si="1"/>
        <v>9.58</v>
      </c>
      <c r="D88" s="54">
        <v>5485</v>
      </c>
      <c r="E88" s="54">
        <v>55947</v>
      </c>
      <c r="F88" s="55">
        <v>9.58</v>
      </c>
      <c r="G88" s="55">
        <v>9.58</v>
      </c>
    </row>
    <row r="89" spans="2:7" x14ac:dyDescent="0.25">
      <c r="B89" s="3">
        <v>73</v>
      </c>
      <c r="C89" s="5">
        <f t="shared" si="1"/>
        <v>9.7200000000000006</v>
      </c>
      <c r="D89" s="54">
        <v>5565</v>
      </c>
      <c r="E89" s="54">
        <v>56763</v>
      </c>
      <c r="F89" s="55">
        <v>9.7200000000000006</v>
      </c>
      <c r="G89" s="55">
        <v>9.7200000000000006</v>
      </c>
    </row>
    <row r="90" spans="2:7" x14ac:dyDescent="0.25">
      <c r="B90" s="3">
        <v>74</v>
      </c>
      <c r="C90" s="5">
        <f t="shared" si="1"/>
        <v>9.86</v>
      </c>
      <c r="D90" s="54">
        <v>5645</v>
      </c>
      <c r="E90" s="54">
        <v>57579</v>
      </c>
      <c r="F90" s="55">
        <v>9.86</v>
      </c>
      <c r="G90" s="55">
        <v>9.86</v>
      </c>
    </row>
    <row r="91" spans="2:7" x14ac:dyDescent="0.25">
      <c r="B91" s="3">
        <v>75</v>
      </c>
      <c r="C91" s="5">
        <f t="shared" si="1"/>
        <v>10</v>
      </c>
      <c r="D91" s="54">
        <v>5725</v>
      </c>
      <c r="E91" s="54">
        <v>58395</v>
      </c>
      <c r="F91" s="55">
        <v>10</v>
      </c>
      <c r="G91" s="55">
        <v>10</v>
      </c>
    </row>
    <row r="92" spans="2:7" x14ac:dyDescent="0.25">
      <c r="B92" s="3">
        <v>76</v>
      </c>
      <c r="C92" s="5">
        <f t="shared" si="1"/>
        <v>10.14</v>
      </c>
      <c r="D92" s="54">
        <v>5805</v>
      </c>
      <c r="E92" s="54">
        <v>59211</v>
      </c>
      <c r="F92" s="55">
        <v>10.14</v>
      </c>
      <c r="G92" s="55">
        <v>10.14</v>
      </c>
    </row>
    <row r="93" spans="2:7" x14ac:dyDescent="0.25">
      <c r="B93" s="3">
        <v>77</v>
      </c>
      <c r="C93" s="5">
        <f t="shared" si="1"/>
        <v>10.280000000000001</v>
      </c>
      <c r="D93" s="54">
        <v>5885</v>
      </c>
      <c r="E93" s="54">
        <v>60027</v>
      </c>
      <c r="F93" s="55">
        <v>10.28</v>
      </c>
      <c r="G93" s="55">
        <v>10.28</v>
      </c>
    </row>
    <row r="94" spans="2:7" x14ac:dyDescent="0.25">
      <c r="B94" s="3">
        <v>78</v>
      </c>
      <c r="C94" s="5">
        <f t="shared" si="1"/>
        <v>10.42</v>
      </c>
      <c r="D94" s="54">
        <v>5965</v>
      </c>
      <c r="E94" s="54">
        <v>60843</v>
      </c>
      <c r="F94" s="55">
        <v>10.42</v>
      </c>
      <c r="G94" s="55">
        <v>10.42</v>
      </c>
    </row>
    <row r="95" spans="2:7" x14ac:dyDescent="0.25">
      <c r="B95" s="3">
        <v>79</v>
      </c>
      <c r="C95" s="5">
        <f t="shared" si="1"/>
        <v>10.56</v>
      </c>
      <c r="D95" s="54">
        <v>6045</v>
      </c>
      <c r="E95" s="54">
        <v>61659</v>
      </c>
      <c r="F95" s="55">
        <v>10.56</v>
      </c>
      <c r="G95" s="55">
        <v>10.56</v>
      </c>
    </row>
    <row r="96" spans="2:7" x14ac:dyDescent="0.25">
      <c r="B96" s="3">
        <v>80</v>
      </c>
      <c r="C96" s="5">
        <f t="shared" si="1"/>
        <v>10.700000000000001</v>
      </c>
      <c r="D96" s="54">
        <v>6125</v>
      </c>
      <c r="E96" s="54">
        <v>62475</v>
      </c>
      <c r="F96" s="55">
        <v>10.7</v>
      </c>
      <c r="G96" s="55">
        <v>10.7</v>
      </c>
    </row>
    <row r="97" spans="2:7" x14ac:dyDescent="0.25">
      <c r="B97" s="3">
        <v>81</v>
      </c>
      <c r="C97" s="5">
        <f t="shared" si="1"/>
        <v>10.84</v>
      </c>
      <c r="D97" s="54">
        <v>6205</v>
      </c>
      <c r="E97" s="54">
        <v>63291</v>
      </c>
      <c r="F97" s="55">
        <v>10.84</v>
      </c>
      <c r="G97" s="55">
        <v>10.84</v>
      </c>
    </row>
    <row r="98" spans="2:7" x14ac:dyDescent="0.25">
      <c r="B98" s="3">
        <v>82</v>
      </c>
      <c r="C98" s="5">
        <f t="shared" si="1"/>
        <v>10.98</v>
      </c>
      <c r="D98" s="54">
        <v>6285</v>
      </c>
      <c r="E98" s="54">
        <v>64107</v>
      </c>
      <c r="F98" s="55">
        <v>10.98</v>
      </c>
      <c r="G98" s="55">
        <v>10.98</v>
      </c>
    </row>
    <row r="99" spans="2:7" x14ac:dyDescent="0.25">
      <c r="B99" s="3">
        <v>83</v>
      </c>
      <c r="C99" s="5">
        <f t="shared" si="1"/>
        <v>11.120000000000001</v>
      </c>
      <c r="D99" s="54">
        <v>6365</v>
      </c>
      <c r="E99" s="54">
        <v>64923</v>
      </c>
      <c r="F99" s="55">
        <v>11.12</v>
      </c>
      <c r="G99" s="55">
        <v>11.12</v>
      </c>
    </row>
    <row r="100" spans="2:7" x14ac:dyDescent="0.25">
      <c r="B100" s="3">
        <v>84</v>
      </c>
      <c r="C100" s="5">
        <f t="shared" si="1"/>
        <v>11.26</v>
      </c>
      <c r="D100" s="54">
        <v>6445</v>
      </c>
      <c r="E100" s="54">
        <v>65739</v>
      </c>
      <c r="F100" s="55">
        <v>11.26</v>
      </c>
      <c r="G100" s="55">
        <v>11.26</v>
      </c>
    </row>
    <row r="101" spans="2:7" x14ac:dyDescent="0.25">
      <c r="B101" s="3">
        <v>85</v>
      </c>
      <c r="C101" s="5">
        <f t="shared" si="1"/>
        <v>11.4</v>
      </c>
      <c r="D101" s="54">
        <v>6525</v>
      </c>
      <c r="E101" s="54">
        <v>66555</v>
      </c>
      <c r="F101" s="55">
        <v>11.4</v>
      </c>
      <c r="G101" s="55">
        <v>11.4</v>
      </c>
    </row>
    <row r="102" spans="2:7" x14ac:dyDescent="0.25">
      <c r="B102" s="3">
        <v>86</v>
      </c>
      <c r="C102" s="5">
        <f t="shared" si="1"/>
        <v>11.540000000000001</v>
      </c>
      <c r="D102" s="54">
        <v>6605</v>
      </c>
      <c r="E102" s="54">
        <v>67371</v>
      </c>
      <c r="F102" s="55">
        <v>11.54</v>
      </c>
      <c r="G102" s="55">
        <v>11.54</v>
      </c>
    </row>
    <row r="103" spans="2:7" x14ac:dyDescent="0.25">
      <c r="B103" s="3">
        <v>87</v>
      </c>
      <c r="C103" s="5">
        <f t="shared" si="1"/>
        <v>11.68</v>
      </c>
      <c r="D103" s="54">
        <v>6685</v>
      </c>
      <c r="E103" s="54">
        <v>68187</v>
      </c>
      <c r="F103" s="55">
        <v>11.68</v>
      </c>
      <c r="G103" s="55">
        <v>11.68</v>
      </c>
    </row>
    <row r="104" spans="2:7" x14ac:dyDescent="0.25">
      <c r="B104" s="3">
        <v>88</v>
      </c>
      <c r="C104" s="5">
        <f t="shared" si="1"/>
        <v>11.82</v>
      </c>
      <c r="D104" s="54">
        <v>6765</v>
      </c>
      <c r="E104" s="54">
        <v>69003</v>
      </c>
      <c r="F104" s="55">
        <v>11.82</v>
      </c>
      <c r="G104" s="55">
        <v>11.82</v>
      </c>
    </row>
    <row r="105" spans="2:7" x14ac:dyDescent="0.25">
      <c r="B105" s="3">
        <v>89</v>
      </c>
      <c r="C105" s="5">
        <f t="shared" si="1"/>
        <v>11.96</v>
      </c>
      <c r="D105" s="54">
        <v>6845</v>
      </c>
      <c r="E105" s="54">
        <v>69819</v>
      </c>
      <c r="F105" s="55">
        <v>11.96</v>
      </c>
      <c r="G105" s="55">
        <v>11.96</v>
      </c>
    </row>
    <row r="106" spans="2:7" x14ac:dyDescent="0.25">
      <c r="B106" s="3">
        <v>90</v>
      </c>
      <c r="C106" s="5">
        <f t="shared" si="1"/>
        <v>12.1</v>
      </c>
      <c r="D106" s="54">
        <v>6925</v>
      </c>
      <c r="E106" s="54">
        <v>70635</v>
      </c>
      <c r="F106" s="55">
        <v>12.1</v>
      </c>
      <c r="G106" s="55">
        <v>12.1</v>
      </c>
    </row>
    <row r="107" spans="2:7" x14ac:dyDescent="0.25">
      <c r="B107" s="3">
        <v>91</v>
      </c>
      <c r="C107" s="5">
        <f t="shared" si="1"/>
        <v>12.24</v>
      </c>
      <c r="D107" s="54">
        <v>7005</v>
      </c>
      <c r="E107" s="54">
        <v>71451</v>
      </c>
      <c r="F107" s="55">
        <v>12.24</v>
      </c>
      <c r="G107" s="55">
        <v>12.24</v>
      </c>
    </row>
    <row r="108" spans="2:7" x14ac:dyDescent="0.25">
      <c r="B108" s="3">
        <v>92</v>
      </c>
      <c r="C108" s="5">
        <f t="shared" si="1"/>
        <v>12.38</v>
      </c>
      <c r="D108" s="54">
        <v>7085</v>
      </c>
      <c r="E108" s="54">
        <v>72267</v>
      </c>
      <c r="F108" s="55">
        <v>12.38</v>
      </c>
      <c r="G108" s="55">
        <v>12.38</v>
      </c>
    </row>
    <row r="109" spans="2:7" x14ac:dyDescent="0.25">
      <c r="B109" s="3">
        <v>93</v>
      </c>
      <c r="C109" s="5">
        <f t="shared" si="1"/>
        <v>12.52</v>
      </c>
      <c r="D109" s="54">
        <v>7165</v>
      </c>
      <c r="E109" s="54">
        <v>73083</v>
      </c>
      <c r="F109" s="55">
        <v>12.52</v>
      </c>
      <c r="G109" s="55">
        <v>12.52</v>
      </c>
    </row>
    <row r="110" spans="2:7" x14ac:dyDescent="0.25">
      <c r="B110" s="3">
        <v>94</v>
      </c>
      <c r="C110" s="5">
        <f t="shared" si="1"/>
        <v>12.66</v>
      </c>
      <c r="D110" s="54">
        <v>7245</v>
      </c>
      <c r="E110" s="54">
        <v>73899</v>
      </c>
      <c r="F110" s="55">
        <v>12.66</v>
      </c>
      <c r="G110" s="55">
        <v>12.66</v>
      </c>
    </row>
    <row r="111" spans="2:7" x14ac:dyDescent="0.25">
      <c r="B111" s="3">
        <v>95</v>
      </c>
      <c r="C111" s="5">
        <f t="shared" si="1"/>
        <v>12.8</v>
      </c>
      <c r="D111" s="54">
        <v>7325</v>
      </c>
      <c r="E111" s="54">
        <v>74715</v>
      </c>
      <c r="F111" s="55">
        <v>12.8</v>
      </c>
      <c r="G111" s="55">
        <v>12.8</v>
      </c>
    </row>
    <row r="112" spans="2:7" x14ac:dyDescent="0.25">
      <c r="B112" s="3">
        <v>96</v>
      </c>
      <c r="C112" s="5">
        <f t="shared" si="1"/>
        <v>12.940000000000001</v>
      </c>
      <c r="D112" s="54">
        <v>7405</v>
      </c>
      <c r="E112" s="54">
        <v>75531</v>
      </c>
      <c r="F112" s="55">
        <v>12.94</v>
      </c>
      <c r="G112" s="55">
        <v>12.94</v>
      </c>
    </row>
    <row r="113" spans="2:7" x14ac:dyDescent="0.25">
      <c r="B113" s="3">
        <v>97</v>
      </c>
      <c r="C113" s="5">
        <f t="shared" si="1"/>
        <v>13.08</v>
      </c>
      <c r="D113" s="54">
        <v>7485</v>
      </c>
      <c r="E113" s="54">
        <v>76347</v>
      </c>
      <c r="F113" s="55">
        <v>13.08</v>
      </c>
      <c r="G113" s="55">
        <v>13.08</v>
      </c>
    </row>
    <row r="114" spans="2:7" x14ac:dyDescent="0.25">
      <c r="B114" s="3">
        <v>98</v>
      </c>
      <c r="C114" s="5">
        <f t="shared" si="1"/>
        <v>13.22</v>
      </c>
      <c r="D114" s="54">
        <v>7565</v>
      </c>
      <c r="E114" s="54">
        <v>77163</v>
      </c>
      <c r="F114" s="55">
        <v>13.22</v>
      </c>
      <c r="G114" s="55">
        <v>13.22</v>
      </c>
    </row>
    <row r="115" spans="2:7" x14ac:dyDescent="0.25">
      <c r="B115" s="3">
        <v>99</v>
      </c>
      <c r="C115" s="5">
        <f t="shared" si="1"/>
        <v>13.360000000000001</v>
      </c>
      <c r="D115" s="54">
        <v>7645</v>
      </c>
      <c r="E115" s="54">
        <v>77979</v>
      </c>
      <c r="F115" s="55">
        <v>13.36</v>
      </c>
      <c r="G115" s="55">
        <v>13.36</v>
      </c>
    </row>
    <row r="116" spans="2:7" x14ac:dyDescent="0.25">
      <c r="B116" s="3">
        <v>100</v>
      </c>
      <c r="C116" s="5">
        <f t="shared" si="1"/>
        <v>13.5</v>
      </c>
      <c r="D116" s="54">
        <v>7725</v>
      </c>
      <c r="E116" s="54">
        <v>78795</v>
      </c>
      <c r="F116" s="55">
        <v>13.5</v>
      </c>
      <c r="G116" s="55">
        <v>13.5</v>
      </c>
    </row>
    <row r="119" spans="2:7" x14ac:dyDescent="0.25">
      <c r="B119" s="23"/>
    </row>
    <row r="120" spans="2:7" x14ac:dyDescent="0.25">
      <c r="B120" s="23"/>
    </row>
    <row r="121" spans="2:7" x14ac:dyDescent="0.25">
      <c r="B121" s="23"/>
    </row>
  </sheetData>
  <mergeCells count="4">
    <mergeCell ref="B8:G8"/>
    <mergeCell ref="C3:C5"/>
    <mergeCell ref="B3:B6"/>
    <mergeCell ref="D6:E6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22" sqref="E22"/>
    </sheetView>
  </sheetViews>
  <sheetFormatPr baseColWidth="10" defaultColWidth="9" defaultRowHeight="17" x14ac:dyDescent="0.25"/>
  <cols>
    <col min="1" max="1" width="9" style="1"/>
    <col min="2" max="2" width="22" style="1" customWidth="1"/>
    <col min="3" max="3" width="18" style="1" customWidth="1"/>
    <col min="4" max="4" width="24.1640625" style="1" bestFit="1" customWidth="1"/>
    <col min="5" max="5" width="26" style="1" bestFit="1" customWidth="1"/>
    <col min="6" max="6" width="16" style="1" customWidth="1"/>
    <col min="7" max="7" width="24.1640625" style="1" bestFit="1" customWidth="1"/>
    <col min="8" max="8" width="26" style="1" bestFit="1" customWidth="1"/>
    <col min="9" max="9" width="13.1640625" style="1" bestFit="1" customWidth="1"/>
    <col min="10" max="10" width="33.33203125" style="1" customWidth="1"/>
    <col min="11" max="11" width="26" style="1" bestFit="1" customWidth="1"/>
    <col min="12" max="16384" width="9" style="1"/>
  </cols>
  <sheetData>
    <row r="1" spans="1:8" ht="23" x14ac:dyDescent="0.3">
      <c r="A1" s="10" t="s">
        <v>88</v>
      </c>
    </row>
    <row r="3" spans="1:8" x14ac:dyDescent="0.25">
      <c r="B3" s="129" t="s">
        <v>103</v>
      </c>
      <c r="C3" s="130"/>
      <c r="D3" s="130"/>
      <c r="E3" s="130"/>
      <c r="F3" s="130"/>
      <c r="G3" s="130"/>
    </row>
    <row r="4" spans="1:8" x14ac:dyDescent="0.25">
      <c r="B4" s="3" t="s">
        <v>89</v>
      </c>
      <c r="C4" s="3" t="s">
        <v>91</v>
      </c>
      <c r="D4" s="24" t="s">
        <v>136</v>
      </c>
      <c r="E4" s="24" t="s">
        <v>137</v>
      </c>
      <c r="F4" s="31" t="s">
        <v>92</v>
      </c>
      <c r="G4" s="31" t="s">
        <v>93</v>
      </c>
    </row>
    <row r="5" spans="1:8" x14ac:dyDescent="0.25">
      <c r="B5" s="3" t="s">
        <v>90</v>
      </c>
      <c r="C5" s="3">
        <v>0.48</v>
      </c>
      <c r="D5" s="24">
        <v>0.48</v>
      </c>
      <c r="E5" s="24">
        <v>0.48</v>
      </c>
      <c r="F5" s="31">
        <f>C5*24*31</f>
        <v>357.12</v>
      </c>
      <c r="G5" s="31">
        <f>F5*12</f>
        <v>4285.4400000000005</v>
      </c>
    </row>
    <row r="7" spans="1:8" x14ac:dyDescent="0.25">
      <c r="B7" s="8" t="s">
        <v>96</v>
      </c>
      <c r="C7" s="6">
        <v>3</v>
      </c>
      <c r="D7" s="85" t="s">
        <v>192</v>
      </c>
    </row>
    <row r="8" spans="1:8" x14ac:dyDescent="0.25">
      <c r="B8" s="51" t="s">
        <v>141</v>
      </c>
      <c r="C8" s="24"/>
      <c r="D8" s="13"/>
    </row>
    <row r="9" spans="1:8" x14ac:dyDescent="0.25">
      <c r="B9" s="52" t="s">
        <v>155</v>
      </c>
      <c r="C9" s="24"/>
      <c r="D9" s="13"/>
    </row>
    <row r="11" spans="1:8" ht="23" x14ac:dyDescent="0.3">
      <c r="A11" s="10" t="s">
        <v>94</v>
      </c>
    </row>
    <row r="13" spans="1:8" x14ac:dyDescent="0.25">
      <c r="B13" s="129" t="s">
        <v>104</v>
      </c>
      <c r="C13" s="130"/>
      <c r="D13" s="130"/>
      <c r="E13" s="130"/>
      <c r="F13" s="130"/>
      <c r="G13" s="130"/>
      <c r="H13" s="130"/>
    </row>
    <row r="14" spans="1:8" x14ac:dyDescent="0.25">
      <c r="B14" s="3" t="s">
        <v>89</v>
      </c>
      <c r="C14" s="3" t="s">
        <v>91</v>
      </c>
      <c r="D14" s="24" t="s">
        <v>136</v>
      </c>
      <c r="E14" s="24" t="s">
        <v>137</v>
      </c>
      <c r="F14" s="31" t="s">
        <v>92</v>
      </c>
      <c r="G14" s="31" t="s">
        <v>93</v>
      </c>
      <c r="H14" s="31" t="s">
        <v>93</v>
      </c>
    </row>
    <row r="15" spans="1:8" x14ac:dyDescent="0.25">
      <c r="B15" s="3" t="s">
        <v>95</v>
      </c>
      <c r="C15" s="3">
        <v>0.02</v>
      </c>
      <c r="D15" s="44">
        <v>0.02</v>
      </c>
      <c r="E15" s="44">
        <v>0.02</v>
      </c>
      <c r="F15" s="31">
        <f>C15*24*31</f>
        <v>14.879999999999999</v>
      </c>
      <c r="G15" s="31">
        <f>F15*12</f>
        <v>178.56</v>
      </c>
      <c r="H15" s="31">
        <v>172.8</v>
      </c>
    </row>
    <row r="17" spans="2:4" x14ac:dyDescent="0.25">
      <c r="B17" s="8" t="s">
        <v>97</v>
      </c>
      <c r="C17" s="6">
        <v>3</v>
      </c>
      <c r="D17" s="85" t="s">
        <v>192</v>
      </c>
    </row>
    <row r="18" spans="2:4" x14ac:dyDescent="0.25">
      <c r="B18" s="51" t="s">
        <v>141</v>
      </c>
      <c r="C18" s="24"/>
    </row>
    <row r="19" spans="2:4" x14ac:dyDescent="0.25">
      <c r="B19" s="52" t="s">
        <v>155</v>
      </c>
      <c r="C19" s="24"/>
    </row>
    <row r="22" spans="2:4" x14ac:dyDescent="0.25">
      <c r="B22" s="23"/>
    </row>
    <row r="23" spans="2:4" x14ac:dyDescent="0.25">
      <c r="B23" s="23"/>
    </row>
  </sheetData>
  <mergeCells count="2">
    <mergeCell ref="B3:G3"/>
    <mergeCell ref="B13:H13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F9" sqref="F9"/>
    </sheetView>
  </sheetViews>
  <sheetFormatPr baseColWidth="10" defaultColWidth="10.83203125" defaultRowHeight="13" x14ac:dyDescent="0.15"/>
  <cols>
    <col min="1" max="1" width="38.5" style="75" bestFit="1" customWidth="1"/>
    <col min="2" max="2" width="15" style="89" bestFit="1" customWidth="1"/>
    <col min="3" max="4" width="34.1640625" style="89" bestFit="1" customWidth="1"/>
    <col min="5" max="5" width="13.1640625" style="58" bestFit="1" customWidth="1"/>
    <col min="6" max="16384" width="10.83203125" style="58"/>
  </cols>
  <sheetData>
    <row r="1" spans="1:5" ht="16" x14ac:dyDescent="0.15">
      <c r="A1" s="69" t="s">
        <v>55</v>
      </c>
      <c r="B1" s="67" t="s">
        <v>91</v>
      </c>
      <c r="C1" s="67" t="s">
        <v>161</v>
      </c>
      <c r="D1" s="67" t="s">
        <v>229</v>
      </c>
    </row>
    <row r="2" spans="1:5" ht="16" x14ac:dyDescent="0.15">
      <c r="A2" s="69" t="s">
        <v>159</v>
      </c>
      <c r="B2" s="91">
        <v>0</v>
      </c>
      <c r="C2" s="68" t="s">
        <v>210</v>
      </c>
      <c r="D2" s="68">
        <v>0</v>
      </c>
    </row>
    <row r="3" spans="1:5" ht="16" x14ac:dyDescent="0.15">
      <c r="A3" s="69" t="s">
        <v>160</v>
      </c>
      <c r="B3" s="91">
        <v>0</v>
      </c>
      <c r="C3" s="68" t="s">
        <v>210</v>
      </c>
      <c r="D3" s="68">
        <v>0</v>
      </c>
    </row>
    <row r="4" spans="1:5" ht="16" x14ac:dyDescent="0.15">
      <c r="A4" s="69" t="s">
        <v>227</v>
      </c>
      <c r="B4" s="92" t="s">
        <v>211</v>
      </c>
      <c r="C4" s="93" t="s">
        <v>226</v>
      </c>
      <c r="D4" s="93" t="s">
        <v>226</v>
      </c>
      <c r="E4" s="94" t="s">
        <v>209</v>
      </c>
    </row>
    <row r="6" spans="1:5" ht="16" x14ac:dyDescent="0.15">
      <c r="A6" s="69" t="s">
        <v>55</v>
      </c>
      <c r="B6" s="67" t="s">
        <v>162</v>
      </c>
      <c r="C6" s="67" t="s">
        <v>163</v>
      </c>
      <c r="D6" s="67"/>
    </row>
    <row r="7" spans="1:5" ht="16" x14ac:dyDescent="0.25">
      <c r="A7" s="69" t="s">
        <v>214</v>
      </c>
      <c r="B7" s="86">
        <v>100</v>
      </c>
      <c r="C7" s="68" t="s">
        <v>212</v>
      </c>
      <c r="D7" s="68"/>
    </row>
    <row r="8" spans="1:5" ht="16" x14ac:dyDescent="0.25">
      <c r="A8" s="69" t="s">
        <v>215</v>
      </c>
      <c r="B8" s="86">
        <v>10</v>
      </c>
      <c r="C8" s="68" t="s">
        <v>212</v>
      </c>
      <c r="D8" s="68"/>
    </row>
    <row r="9" spans="1:5" ht="16" x14ac:dyDescent="0.25">
      <c r="A9" s="69" t="s">
        <v>216</v>
      </c>
      <c r="B9" s="86">
        <v>100</v>
      </c>
      <c r="C9" s="68" t="s">
        <v>212</v>
      </c>
      <c r="D9" s="68"/>
    </row>
    <row r="10" spans="1:5" ht="16" x14ac:dyDescent="0.25">
      <c r="A10" s="69" t="s">
        <v>217</v>
      </c>
      <c r="B10" s="86">
        <v>100</v>
      </c>
      <c r="C10" s="68" t="s">
        <v>212</v>
      </c>
      <c r="D10" s="68"/>
    </row>
    <row r="11" spans="1:5" ht="16" x14ac:dyDescent="0.25">
      <c r="A11" s="69" t="s">
        <v>218</v>
      </c>
      <c r="B11" s="86">
        <v>10</v>
      </c>
      <c r="C11" s="68" t="s">
        <v>212</v>
      </c>
      <c r="D11" s="68"/>
    </row>
    <row r="12" spans="1:5" ht="16" x14ac:dyDescent="0.25">
      <c r="A12" s="69" t="s">
        <v>219</v>
      </c>
      <c r="B12" s="86">
        <v>3</v>
      </c>
      <c r="C12" s="68" t="s">
        <v>212</v>
      </c>
      <c r="D12" s="68"/>
    </row>
    <row r="13" spans="1:5" ht="16" x14ac:dyDescent="0.15">
      <c r="A13" s="69" t="s">
        <v>220</v>
      </c>
      <c r="B13" s="87">
        <v>10</v>
      </c>
      <c r="C13" s="68" t="s">
        <v>212</v>
      </c>
      <c r="D13" s="68"/>
    </row>
    <row r="14" spans="1:5" ht="16" x14ac:dyDescent="0.25">
      <c r="A14" s="69" t="s">
        <v>221</v>
      </c>
      <c r="B14" s="86" t="s">
        <v>164</v>
      </c>
      <c r="C14" s="68" t="s">
        <v>212</v>
      </c>
      <c r="D14" s="68"/>
    </row>
    <row r="17" spans="1:4" x14ac:dyDescent="0.15">
      <c r="A17" s="71" t="s">
        <v>213</v>
      </c>
      <c r="B17" s="87"/>
      <c r="C17" s="87"/>
      <c r="D17" s="87"/>
    </row>
    <row r="18" spans="1:4" ht="16" x14ac:dyDescent="0.15">
      <c r="A18" s="69" t="s">
        <v>222</v>
      </c>
      <c r="B18" s="87" t="s">
        <v>224</v>
      </c>
      <c r="C18" s="87"/>
      <c r="D18" s="87"/>
    </row>
    <row r="19" spans="1:4" ht="16" x14ac:dyDescent="0.15">
      <c r="A19" s="69" t="s">
        <v>223</v>
      </c>
      <c r="B19" s="87" t="s">
        <v>225</v>
      </c>
      <c r="C19" s="87"/>
      <c r="D19" s="87"/>
    </row>
    <row r="20" spans="1:4" ht="16" x14ac:dyDescent="0.15">
      <c r="A20" s="69" t="s">
        <v>228</v>
      </c>
      <c r="B20" s="87" t="s">
        <v>225</v>
      </c>
      <c r="C20" s="87"/>
      <c r="D20" s="87"/>
    </row>
    <row r="21" spans="1:4" ht="16" x14ac:dyDescent="0.15">
      <c r="A21" s="69"/>
      <c r="B21" s="87"/>
      <c r="C21" s="87"/>
      <c r="D21" s="87"/>
    </row>
    <row r="22" spans="1:4" ht="16" x14ac:dyDescent="0.15">
      <c r="A22" s="69"/>
      <c r="B22" s="87"/>
      <c r="C22" s="87"/>
      <c r="D22" s="87"/>
    </row>
    <row r="24" spans="1:4" x14ac:dyDescent="0.15">
      <c r="A24" s="72" t="s">
        <v>205</v>
      </c>
      <c r="B24" s="88"/>
    </row>
    <row r="25" spans="1:4" ht="16" x14ac:dyDescent="0.15">
      <c r="A25" s="73" t="s">
        <v>170</v>
      </c>
      <c r="B25" s="59" t="s">
        <v>135</v>
      </c>
      <c r="C25" s="59" t="s">
        <v>178</v>
      </c>
      <c r="D25" s="59"/>
    </row>
    <row r="26" spans="1:4" ht="16" x14ac:dyDescent="0.25">
      <c r="A26" s="95" t="s">
        <v>138</v>
      </c>
      <c r="B26" s="96">
        <v>1</v>
      </c>
      <c r="C26" s="60" t="s">
        <v>180</v>
      </c>
      <c r="D26" s="60"/>
    </row>
    <row r="27" spans="1:4" ht="16" x14ac:dyDescent="0.25">
      <c r="A27" s="95" t="s">
        <v>140</v>
      </c>
      <c r="B27" s="96">
        <v>0</v>
      </c>
      <c r="C27" s="60" t="s">
        <v>181</v>
      </c>
      <c r="D27" s="60"/>
    </row>
    <row r="28" spans="1:4" ht="16" x14ac:dyDescent="0.25">
      <c r="A28" s="95" t="s">
        <v>179</v>
      </c>
      <c r="B28" s="96">
        <v>0.2</v>
      </c>
      <c r="C28" s="60" t="s">
        <v>186</v>
      </c>
      <c r="D28" s="60"/>
    </row>
    <row r="29" spans="1:4" ht="16" x14ac:dyDescent="0.25">
      <c r="A29" s="74" t="s">
        <v>177</v>
      </c>
      <c r="B29" s="60">
        <v>0.4</v>
      </c>
      <c r="C29" s="60" t="s">
        <v>206</v>
      </c>
      <c r="D29" s="60"/>
    </row>
    <row r="30" spans="1:4" ht="16" x14ac:dyDescent="0.25">
      <c r="A30" s="74" t="s">
        <v>169</v>
      </c>
      <c r="B30" s="60">
        <v>0.6</v>
      </c>
      <c r="C30" s="60" t="s">
        <v>182</v>
      </c>
      <c r="D30" s="60"/>
    </row>
    <row r="32" spans="1:4" ht="16" x14ac:dyDescent="0.25">
      <c r="A32" s="76" t="s">
        <v>187</v>
      </c>
      <c r="B32" s="61"/>
    </row>
    <row r="33" spans="1:4" ht="16" x14ac:dyDescent="0.15">
      <c r="A33" s="73" t="s">
        <v>134</v>
      </c>
      <c r="B33" s="59" t="s">
        <v>135</v>
      </c>
      <c r="C33" s="59" t="s">
        <v>178</v>
      </c>
      <c r="D33" s="59"/>
    </row>
    <row r="34" spans="1:4" ht="16" x14ac:dyDescent="0.25">
      <c r="A34" s="77" t="s">
        <v>138</v>
      </c>
      <c r="B34" s="62">
        <v>0.5</v>
      </c>
      <c r="C34" s="70" t="s">
        <v>183</v>
      </c>
      <c r="D34" s="70"/>
    </row>
    <row r="35" spans="1:4" ht="16" x14ac:dyDescent="0.25">
      <c r="A35" s="77" t="s">
        <v>140</v>
      </c>
      <c r="B35" s="62">
        <v>0.1</v>
      </c>
      <c r="C35" s="70" t="s">
        <v>184</v>
      </c>
      <c r="D35" s="70"/>
    </row>
    <row r="36" spans="1:4" ht="16" x14ac:dyDescent="0.25">
      <c r="A36" s="77" t="s">
        <v>168</v>
      </c>
      <c r="B36" s="62">
        <v>0.2</v>
      </c>
      <c r="C36" s="70" t="s">
        <v>185</v>
      </c>
      <c r="D36" s="7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topLeftCell="B1" zoomScale="115" zoomScaleNormal="115" zoomScalePageLayoutView="115" workbookViewId="0">
      <selection activeCell="B10" sqref="B10"/>
    </sheetView>
  </sheetViews>
  <sheetFormatPr baseColWidth="10" defaultColWidth="10.83203125" defaultRowHeight="15" x14ac:dyDescent="0.2"/>
  <cols>
    <col min="1" max="1" width="4.5" style="99" customWidth="1"/>
    <col min="2" max="2" width="82" style="97" customWidth="1"/>
    <col min="3" max="3" width="46.6640625" style="98" customWidth="1"/>
    <col min="4" max="4" width="10.83203125" style="99"/>
    <col min="5" max="5" width="12.83203125" style="99" bestFit="1" customWidth="1"/>
    <col min="6" max="6" width="44.6640625" style="98" bestFit="1" customWidth="1"/>
    <col min="7" max="7" width="10.83203125" style="116"/>
    <col min="8" max="8" width="64" style="98" customWidth="1"/>
    <col min="9" max="16384" width="10.83203125" style="98"/>
  </cols>
  <sheetData>
    <row r="1" spans="1:8" x14ac:dyDescent="0.2">
      <c r="A1" s="100" t="s">
        <v>237</v>
      </c>
      <c r="B1" s="101" t="s">
        <v>232</v>
      </c>
      <c r="C1" s="102" t="s">
        <v>247</v>
      </c>
      <c r="D1" s="100" t="s">
        <v>230</v>
      </c>
      <c r="E1" s="100" t="s">
        <v>231</v>
      </c>
      <c r="F1" s="102" t="s">
        <v>233</v>
      </c>
      <c r="G1" s="113"/>
    </row>
    <row r="2" spans="1:8" x14ac:dyDescent="0.2">
      <c r="A2" s="100">
        <v>1</v>
      </c>
      <c r="B2" s="103" t="s">
        <v>250</v>
      </c>
      <c r="C2" s="102" t="s">
        <v>249</v>
      </c>
      <c r="D2" s="100">
        <v>10062</v>
      </c>
      <c r="E2" s="100"/>
      <c r="F2" s="102" t="s">
        <v>273</v>
      </c>
      <c r="G2" s="113"/>
    </row>
    <row r="3" spans="1:8" ht="45" hidden="1" x14ac:dyDescent="0.2">
      <c r="A3" s="104">
        <v>2</v>
      </c>
      <c r="B3" s="105" t="s">
        <v>238</v>
      </c>
      <c r="C3" s="106" t="s">
        <v>251</v>
      </c>
      <c r="D3" s="104"/>
      <c r="E3" s="104"/>
      <c r="F3" s="106" t="s">
        <v>234</v>
      </c>
      <c r="G3" s="114"/>
    </row>
    <row r="4" spans="1:8" x14ac:dyDescent="0.2">
      <c r="A4" s="107">
        <v>4</v>
      </c>
      <c r="B4" s="147" t="s">
        <v>281</v>
      </c>
      <c r="C4" s="148" t="s">
        <v>253</v>
      </c>
      <c r="D4" s="112" t="s">
        <v>282</v>
      </c>
      <c r="E4" s="118" t="s">
        <v>275</v>
      </c>
      <c r="F4" s="102" t="s">
        <v>283</v>
      </c>
      <c r="G4" s="115"/>
    </row>
    <row r="5" spans="1:8" x14ac:dyDescent="0.2">
      <c r="A5" s="107">
        <v>5</v>
      </c>
      <c r="B5" s="147" t="s">
        <v>241</v>
      </c>
      <c r="C5" s="148" t="s">
        <v>269</v>
      </c>
      <c r="D5" s="107">
        <v>10063</v>
      </c>
      <c r="E5" s="112">
        <v>28190</v>
      </c>
      <c r="F5" s="102" t="s">
        <v>271</v>
      </c>
      <c r="G5" s="115"/>
      <c r="H5" s="97"/>
    </row>
    <row r="6" spans="1:8" x14ac:dyDescent="0.2">
      <c r="A6" s="100">
        <v>3</v>
      </c>
      <c r="B6" s="147" t="s">
        <v>239</v>
      </c>
      <c r="C6" s="148" t="s">
        <v>254</v>
      </c>
      <c r="D6" s="36" t="s">
        <v>268</v>
      </c>
      <c r="E6" s="36" t="s">
        <v>279</v>
      </c>
      <c r="F6" s="102" t="s">
        <v>276</v>
      </c>
      <c r="G6" s="115"/>
    </row>
    <row r="7" spans="1:8" ht="30" x14ac:dyDescent="0.2">
      <c r="A7" s="107">
        <v>7</v>
      </c>
      <c r="B7" s="117" t="s">
        <v>274</v>
      </c>
      <c r="C7" s="37" t="s">
        <v>277</v>
      </c>
      <c r="D7" s="107" t="s">
        <v>270</v>
      </c>
      <c r="E7" s="112" t="s">
        <v>280</v>
      </c>
      <c r="F7" s="102" t="s">
        <v>278</v>
      </c>
      <c r="G7" s="115"/>
      <c r="H7" s="98" t="s">
        <v>259</v>
      </c>
    </row>
    <row r="8" spans="1:8" x14ac:dyDescent="0.2">
      <c r="A8" s="107">
        <v>6</v>
      </c>
      <c r="B8" s="108" t="s">
        <v>240</v>
      </c>
      <c r="C8" s="109" t="s">
        <v>252</v>
      </c>
      <c r="D8" s="112" t="s">
        <v>265</v>
      </c>
      <c r="E8" s="112">
        <v>28536</v>
      </c>
      <c r="F8" s="102" t="s">
        <v>236</v>
      </c>
      <c r="G8" s="115"/>
    </row>
    <row r="9" spans="1:8" x14ac:dyDescent="0.2">
      <c r="A9" s="107">
        <v>8</v>
      </c>
      <c r="B9" s="110" t="s">
        <v>242</v>
      </c>
      <c r="C9" s="109" t="s">
        <v>248</v>
      </c>
      <c r="D9" s="112" t="s">
        <v>266</v>
      </c>
      <c r="E9" s="112">
        <v>28538</v>
      </c>
      <c r="F9" s="102" t="s">
        <v>235</v>
      </c>
      <c r="G9" s="115"/>
    </row>
    <row r="10" spans="1:8" x14ac:dyDescent="0.2">
      <c r="A10" s="107">
        <v>9</v>
      </c>
      <c r="B10" s="111" t="s">
        <v>245</v>
      </c>
      <c r="C10" s="109" t="s">
        <v>248</v>
      </c>
      <c r="D10" s="112" t="s">
        <v>243</v>
      </c>
      <c r="E10" s="112">
        <v>28426</v>
      </c>
      <c r="F10" s="102" t="s">
        <v>244</v>
      </c>
      <c r="G10" s="115"/>
    </row>
    <row r="11" spans="1:8" x14ac:dyDescent="0.2">
      <c r="A11" s="107">
        <v>10</v>
      </c>
      <c r="B11" s="111" t="s">
        <v>264</v>
      </c>
      <c r="C11" s="109" t="s">
        <v>248</v>
      </c>
      <c r="D11" s="112" t="s">
        <v>246</v>
      </c>
      <c r="E11" s="112">
        <v>28160</v>
      </c>
      <c r="F11" s="102" t="s">
        <v>236</v>
      </c>
      <c r="G11" s="115"/>
    </row>
    <row r="12" spans="1:8" x14ac:dyDescent="0.2">
      <c r="A12" s="107">
        <v>11</v>
      </c>
      <c r="B12" s="111" t="s">
        <v>263</v>
      </c>
      <c r="C12" s="109" t="s">
        <v>248</v>
      </c>
      <c r="D12" s="112" t="s">
        <v>267</v>
      </c>
      <c r="E12" s="112">
        <v>28540</v>
      </c>
      <c r="F12" s="102" t="s">
        <v>234</v>
      </c>
      <c r="G12" s="115"/>
    </row>
    <row r="13" spans="1:8" x14ac:dyDescent="0.2">
      <c r="A13" s="107">
        <v>12</v>
      </c>
      <c r="B13" s="111" t="s">
        <v>255</v>
      </c>
      <c r="C13" s="109" t="s">
        <v>256</v>
      </c>
      <c r="D13" s="112">
        <v>57933974</v>
      </c>
      <c r="E13" s="112">
        <v>28420</v>
      </c>
      <c r="F13" s="102" t="s">
        <v>258</v>
      </c>
      <c r="G13" s="115"/>
    </row>
    <row r="14" spans="1:8" x14ac:dyDescent="0.2">
      <c r="A14" s="107">
        <v>13</v>
      </c>
      <c r="B14" s="111" t="s">
        <v>260</v>
      </c>
      <c r="C14" s="109" t="s">
        <v>256</v>
      </c>
      <c r="D14" s="107" t="s">
        <v>272</v>
      </c>
      <c r="E14" s="107">
        <v>28542</v>
      </c>
      <c r="F14" s="102" t="s">
        <v>258</v>
      </c>
      <c r="G14" s="115"/>
    </row>
    <row r="15" spans="1:8" x14ac:dyDescent="0.2">
      <c r="A15" s="107">
        <v>14</v>
      </c>
      <c r="B15" s="146" t="s">
        <v>262</v>
      </c>
      <c r="C15" s="37" t="s">
        <v>261</v>
      </c>
      <c r="D15" s="107" t="s">
        <v>257</v>
      </c>
      <c r="E15" s="107" t="s">
        <v>257</v>
      </c>
      <c r="F15" s="102" t="s">
        <v>258</v>
      </c>
      <c r="G15" s="11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云服务器 </vt:lpstr>
      <vt:lpstr>容器服务</vt:lpstr>
      <vt:lpstr>云硬盘</vt:lpstr>
      <vt:lpstr>对象存储</vt:lpstr>
      <vt:lpstr>云数据库</vt:lpstr>
      <vt:lpstr>浮动IP</vt:lpstr>
      <vt:lpstr>其他计费产品</vt:lpstr>
      <vt:lpstr>需确认</vt:lpstr>
      <vt:lpstr>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2018-11-13T09:35:04Z</dcterms:created>
  <dcterms:modified xsi:type="dcterms:W3CDTF">2019-04-15T03:16:18Z</dcterms:modified>
</cp:coreProperties>
</file>