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11" i="16" l="1"/>
  <c r="K4" i="16"/>
  <c r="H4" i="16"/>
  <c r="G4" i="16"/>
  <c r="F4" i="16"/>
  <c r="E4" i="16"/>
  <c r="D4" i="16"/>
  <c r="C4" i="16"/>
  <c r="AN52" i="10"/>
  <c r="AB52" i="10"/>
  <c r="H11" i="16" s="1"/>
  <c r="X52" i="10"/>
  <c r="G11" i="16" s="1"/>
  <c r="T52" i="10"/>
  <c r="F11" i="16" s="1"/>
  <c r="P52" i="10"/>
  <c r="E11" i="16" s="1"/>
  <c r="AN51" i="10"/>
  <c r="AB51" i="10"/>
  <c r="X51" i="10"/>
  <c r="T51" i="10"/>
  <c r="P51" i="10"/>
  <c r="AN50" i="10"/>
  <c r="AN47" i="10"/>
  <c r="AN46" i="10"/>
  <c r="AN45" i="10"/>
  <c r="AM45" i="10"/>
  <c r="AL45" i="10"/>
  <c r="AB45" i="10"/>
  <c r="AB46" i="10" s="1"/>
  <c r="AA45" i="10"/>
  <c r="Z45" i="10"/>
  <c r="Y45" i="10"/>
  <c r="X45" i="10"/>
  <c r="X47" i="10" s="1"/>
  <c r="X50" i="10" s="1"/>
  <c r="W45" i="10"/>
  <c r="V45" i="10"/>
  <c r="U45" i="10"/>
  <c r="T45" i="10"/>
  <c r="T47" i="10" s="1"/>
  <c r="T50" i="10" s="1"/>
  <c r="S45" i="10"/>
  <c r="R45" i="10"/>
  <c r="Q45" i="10"/>
  <c r="P44" i="10"/>
  <c r="P47" i="10" s="1"/>
  <c r="P50" i="10" s="1"/>
  <c r="O44" i="10"/>
  <c r="N44" i="10"/>
  <c r="M44" i="10"/>
  <c r="P38" i="10" s="1"/>
  <c r="AN41" i="10"/>
  <c r="AB41" i="10"/>
  <c r="X41" i="10"/>
  <c r="T41" i="10"/>
  <c r="P41" i="10"/>
  <c r="AN40" i="10"/>
  <c r="AB40" i="10"/>
  <c r="X40" i="10"/>
  <c r="T40" i="10"/>
  <c r="P40" i="10"/>
  <c r="K40" i="10"/>
  <c r="F40" i="10"/>
  <c r="AN38" i="10"/>
  <c r="AB38" i="10"/>
  <c r="X38" i="10"/>
  <c r="AN37" i="10"/>
  <c r="AM37" i="10"/>
  <c r="AN6" i="10" s="1"/>
  <c r="AB37" i="10"/>
  <c r="AA37" i="10"/>
  <c r="X37" i="10"/>
  <c r="W37" i="10"/>
  <c r="T37" i="10"/>
  <c r="S37" i="10"/>
  <c r="P37" i="10"/>
  <c r="O37" i="10"/>
  <c r="L29" i="10"/>
  <c r="L28" i="10"/>
  <c r="L25" i="10"/>
  <c r="L21" i="10"/>
  <c r="L20" i="10"/>
  <c r="L19" i="10"/>
  <c r="L24" i="10" s="1"/>
  <c r="AN17" i="10"/>
  <c r="AM17" i="10"/>
  <c r="AL17" i="10"/>
  <c r="AB17" i="10"/>
  <c r="AA17" i="10"/>
  <c r="Z17" i="10"/>
  <c r="AB13" i="10" s="1"/>
  <c r="Y17" i="10"/>
  <c r="X17" i="10"/>
  <c r="W17" i="10"/>
  <c r="V17" i="10"/>
  <c r="U17" i="10"/>
  <c r="T17" i="10"/>
  <c r="S17" i="10"/>
  <c r="R17" i="10"/>
  <c r="Q17" i="10"/>
  <c r="P17" i="10"/>
  <c r="O17" i="10"/>
  <c r="N17" i="10"/>
  <c r="P12" i="10" s="1"/>
  <c r="M17" i="10"/>
  <c r="AN16" i="10"/>
  <c r="AM16" i="10"/>
  <c r="AB16" i="10"/>
  <c r="AA16" i="10"/>
  <c r="X16" i="10"/>
  <c r="W16" i="10"/>
  <c r="U13" i="10" s="1"/>
  <c r="T16" i="10"/>
  <c r="S16" i="10"/>
  <c r="P16" i="10"/>
  <c r="O16" i="10"/>
  <c r="L16" i="10"/>
  <c r="K16" i="10"/>
  <c r="J16" i="10"/>
  <c r="G16" i="10"/>
  <c r="F16" i="10"/>
  <c r="E16" i="10"/>
  <c r="AN15" i="10"/>
  <c r="AM15" i="10"/>
  <c r="AB15" i="10"/>
  <c r="AA15" i="10"/>
  <c r="X15" i="10"/>
  <c r="W15" i="10"/>
  <c r="T15" i="10"/>
  <c r="S13" i="10" s="1"/>
  <c r="S15" i="10"/>
  <c r="P15" i="10"/>
  <c r="O15" i="10"/>
  <c r="L15" i="10"/>
  <c r="AN13" i="10"/>
  <c r="AM13" i="10"/>
  <c r="AL13" i="10"/>
  <c r="AA13" i="10"/>
  <c r="Z13" i="10"/>
  <c r="Y13" i="10"/>
  <c r="V13" i="10"/>
  <c r="R13" i="10"/>
  <c r="Q13" i="10"/>
  <c r="O12" i="10"/>
  <c r="N12" i="10"/>
  <c r="M12" i="10"/>
  <c r="K11" i="10"/>
  <c r="J11" i="10"/>
  <c r="F11" i="10"/>
  <c r="E11" i="10"/>
  <c r="L10" i="10"/>
  <c r="K10" i="10"/>
  <c r="J10" i="10"/>
  <c r="G10" i="10"/>
  <c r="F10" i="10"/>
  <c r="E10" i="10"/>
  <c r="G9" i="10"/>
  <c r="F9" i="10"/>
  <c r="E9" i="10"/>
  <c r="F8" i="10"/>
  <c r="AN7" i="10"/>
  <c r="AM7" i="10"/>
  <c r="AB7" i="10"/>
  <c r="AA7" i="10"/>
  <c r="X7" i="10"/>
  <c r="W7" i="10"/>
  <c r="T7" i="10"/>
  <c r="S7" i="10"/>
  <c r="P7" i="10"/>
  <c r="O7" i="10"/>
  <c r="L7" i="10"/>
  <c r="AM6" i="10"/>
  <c r="AB6" i="10"/>
  <c r="AA6" i="10"/>
  <c r="X6" i="10"/>
  <c r="W6" i="10"/>
  <c r="T6" i="10"/>
  <c r="S6" i="10"/>
  <c r="P6" i="10"/>
  <c r="O6" i="10"/>
  <c r="L6" i="10"/>
  <c r="G6" i="10"/>
  <c r="F6" i="10"/>
  <c r="E6" i="10"/>
  <c r="AU55" i="18"/>
  <c r="AT55" i="18"/>
  <c r="AS55" i="18"/>
  <c r="AS22" i="4" s="1"/>
  <c r="AR55" i="18"/>
  <c r="AQ55" i="18"/>
  <c r="AQ22" i="4" s="1"/>
  <c r="AP55" i="18"/>
  <c r="AP22" i="4" s="1"/>
  <c r="AO55" i="18"/>
  <c r="AO22" i="4" s="1"/>
  <c r="AN55" i="18"/>
  <c r="AC55" i="18"/>
  <c r="AB55" i="18"/>
  <c r="AA55" i="18"/>
  <c r="AA22" i="4" s="1"/>
  <c r="Z55" i="18"/>
  <c r="Y55" i="18"/>
  <c r="Y22" i="4" s="1"/>
  <c r="X55" i="18"/>
  <c r="W55" i="18"/>
  <c r="W22" i="4" s="1"/>
  <c r="V55" i="18"/>
  <c r="V22" i="4" s="1"/>
  <c r="U55" i="18"/>
  <c r="T55" i="18"/>
  <c r="T22" i="4" s="1"/>
  <c r="S55" i="18"/>
  <c r="S22" i="4" s="1"/>
  <c r="R55" i="18"/>
  <c r="R22" i="4" s="1"/>
  <c r="Q55" i="18"/>
  <c r="Q22" i="4" s="1"/>
  <c r="P55" i="18"/>
  <c r="O55" i="18"/>
  <c r="O22" i="4" s="1"/>
  <c r="N55" i="18"/>
  <c r="M55" i="18"/>
  <c r="M22" i="4" s="1"/>
  <c r="L55" i="18"/>
  <c r="K55" i="18"/>
  <c r="J55" i="18"/>
  <c r="I55" i="18"/>
  <c r="H55" i="18"/>
  <c r="H22" i="4" s="1"/>
  <c r="G55" i="18"/>
  <c r="G22" i="4" s="1"/>
  <c r="F55" i="18"/>
  <c r="F22" i="4" s="1"/>
  <c r="E55" i="18"/>
  <c r="D55" i="18"/>
  <c r="AU54" i="18"/>
  <c r="AT54" i="18"/>
  <c r="AT12" i="4" s="1"/>
  <c r="AS54" i="18"/>
  <c r="AR54" i="18"/>
  <c r="AR12" i="4" s="1"/>
  <c r="AQ54" i="18"/>
  <c r="AQ12" i="4" s="1"/>
  <c r="AP54" i="18"/>
  <c r="AP12" i="4" s="1"/>
  <c r="AO54" i="18"/>
  <c r="AN54" i="18"/>
  <c r="AC54" i="18"/>
  <c r="AB54" i="18"/>
  <c r="AB12" i="4" s="1"/>
  <c r="AA54" i="18"/>
  <c r="Z54" i="18"/>
  <c r="Y54" i="18"/>
  <c r="X54" i="18"/>
  <c r="X12" i="4" s="1"/>
  <c r="W54" i="18"/>
  <c r="V54" i="18"/>
  <c r="U54" i="18"/>
  <c r="U12" i="4" s="1"/>
  <c r="T54" i="18"/>
  <c r="T12" i="4" s="1"/>
  <c r="S54" i="18"/>
  <c r="R54" i="18"/>
  <c r="R12" i="4" s="1"/>
  <c r="Q54" i="18"/>
  <c r="Q12" i="4" s="1"/>
  <c r="P54" i="18"/>
  <c r="P12" i="4" s="1"/>
  <c r="O54" i="18"/>
  <c r="N54" i="18"/>
  <c r="M54" i="18"/>
  <c r="L54" i="18"/>
  <c r="K54" i="18"/>
  <c r="J54" i="18"/>
  <c r="I54" i="18"/>
  <c r="H54" i="18"/>
  <c r="G54" i="18"/>
  <c r="F54" i="18"/>
  <c r="E54" i="18"/>
  <c r="D54" i="18"/>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R22" i="4"/>
  <c r="AN22" i="4"/>
  <c r="AC22" i="4"/>
  <c r="AB22" i="4"/>
  <c r="Z22" i="4"/>
  <c r="X22" i="4"/>
  <c r="U22" i="4"/>
  <c r="P22" i="4"/>
  <c r="N22" i="4"/>
  <c r="L22" i="4"/>
  <c r="K22" i="4"/>
  <c r="J22" i="4"/>
  <c r="I22" i="4"/>
  <c r="E22" i="4"/>
  <c r="D22" i="4"/>
  <c r="AU12" i="4"/>
  <c r="AS12" i="4"/>
  <c r="AO12" i="4"/>
  <c r="AN12" i="4"/>
  <c r="AC12" i="4"/>
  <c r="AA12" i="4"/>
  <c r="Z12" i="4"/>
  <c r="Y12" i="4"/>
  <c r="W12" i="4"/>
  <c r="V12" i="4"/>
  <c r="S12" i="4"/>
  <c r="O12" i="4"/>
  <c r="N12" i="4"/>
  <c r="M12" i="4"/>
  <c r="L12" i="4"/>
  <c r="K12" i="4"/>
  <c r="J6" i="10" s="1"/>
  <c r="K6" i="10" s="1"/>
  <c r="J12" i="4"/>
  <c r="I12" i="4"/>
  <c r="H12" i="4"/>
  <c r="G12" i="4"/>
  <c r="F12" i="4"/>
  <c r="E12" i="4"/>
  <c r="D12" i="4"/>
  <c r="AU5" i="4"/>
  <c r="AT5" i="4"/>
  <c r="AS5" i="4"/>
  <c r="AR5" i="4"/>
  <c r="AQ5" i="4"/>
  <c r="AP5" i="4"/>
  <c r="AO5" i="4"/>
  <c r="AN5" i="4"/>
  <c r="AC5" i="4"/>
  <c r="AB5" i="4"/>
  <c r="AA5" i="4"/>
  <c r="Z5" i="4"/>
  <c r="Y5" i="4"/>
  <c r="X5" i="4"/>
  <c r="W5" i="4"/>
  <c r="V5" i="4"/>
  <c r="U5" i="4"/>
  <c r="T5" i="4"/>
  <c r="S5" i="4"/>
  <c r="R5" i="4"/>
  <c r="Q5" i="4"/>
  <c r="P5" i="4"/>
  <c r="O5" i="4"/>
  <c r="N5" i="4"/>
  <c r="M5" i="4"/>
  <c r="J15" i="10" s="1"/>
  <c r="L5" i="4"/>
  <c r="K5" i="4"/>
  <c r="J5" i="4"/>
  <c r="I5" i="4"/>
  <c r="G15" i="10" s="1"/>
  <c r="H5" i="4"/>
  <c r="G5" i="4"/>
  <c r="F5" i="4"/>
  <c r="E5" i="4"/>
  <c r="E15" i="10" s="1"/>
  <c r="D5" i="4"/>
  <c r="K15" i="10" l="1"/>
  <c r="F15" i="10"/>
  <c r="J7" i="10"/>
  <c r="G7" i="10"/>
  <c r="G28" i="10" s="1"/>
  <c r="G29" i="10"/>
  <c r="G25" i="10"/>
  <c r="L23" i="10"/>
  <c r="L27" i="10" s="1"/>
  <c r="G20" i="10"/>
  <c r="G19" i="10"/>
  <c r="G24" i="10" s="1"/>
  <c r="G21" i="10"/>
  <c r="AB47" i="10"/>
  <c r="AB50" i="10" s="1"/>
  <c r="T46" i="10"/>
  <c r="P46" i="10"/>
  <c r="X46" i="10"/>
  <c r="T38" i="10"/>
  <c r="X13" i="10"/>
  <c r="T13" i="10"/>
  <c r="W13" i="10"/>
  <c r="E7" i="10"/>
  <c r="H12" i="10" l="1"/>
  <c r="E17" i="10"/>
  <c r="F7" i="10"/>
  <c r="D12" i="10" s="1"/>
  <c r="E37" i="10"/>
  <c r="D17" i="10"/>
  <c r="D44" i="10" s="1"/>
  <c r="C17" i="10"/>
  <c r="C44" i="10" s="1"/>
  <c r="E12" i="10"/>
  <c r="K17" i="10"/>
  <c r="K7" i="10"/>
  <c r="I12" i="10"/>
  <c r="J12" i="10"/>
  <c r="I17" i="10"/>
  <c r="I44" i="10" s="1"/>
  <c r="J37" i="10"/>
  <c r="H17" i="10"/>
  <c r="J17" i="10"/>
  <c r="L26" i="10"/>
  <c r="L30" i="10" s="1"/>
  <c r="L31" i="10"/>
  <c r="L32" i="10" s="1"/>
  <c r="L33" i="10" s="1"/>
  <c r="G23" i="10"/>
  <c r="G27" i="10" s="1"/>
  <c r="H44" i="10" l="1"/>
  <c r="K12" i="10"/>
  <c r="J44" i="10"/>
  <c r="K37" i="10"/>
  <c r="C12" i="10"/>
  <c r="F12" i="10" s="1"/>
  <c r="F17" i="10"/>
  <c r="E44" i="10"/>
  <c r="F37" i="10"/>
  <c r="G31" i="10"/>
  <c r="G32" i="10" s="1"/>
  <c r="G33" i="10" s="1"/>
  <c r="G26" i="10"/>
  <c r="G30" i="10" s="1"/>
  <c r="K51" i="10" l="1"/>
  <c r="K44" i="10"/>
  <c r="K52" i="10"/>
  <c r="D11" i="16" s="1"/>
  <c r="K41" i="10"/>
  <c r="K38" i="10"/>
  <c r="F44" i="10"/>
  <c r="F51" i="10"/>
  <c r="F52" i="10"/>
  <c r="C11" i="16" s="1"/>
  <c r="F41" i="10"/>
  <c r="F38" i="10"/>
  <c r="F46" i="10" l="1"/>
  <c r="F47" i="10"/>
  <c r="F50" i="10" s="1"/>
  <c r="K47" i="10"/>
  <c r="K50" i="10" s="1"/>
  <c r="K46" i="10"/>
</calcChain>
</file>

<file path=xl/sharedStrings.xml><?xml version="1.0" encoding="utf-8"?>
<sst xmlns="http://schemas.openxmlformats.org/spreadsheetml/2006/main" count="625" uniqueCount="526">
  <si>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</si>
  <si>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</si>
  <si>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</si>
  <si>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</si>
  <si>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</si>
  <si>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</si>
  <si>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</si>
  <si>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</si>
  <si>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</si>
  <si>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</si>
  <si>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</si>
  <si>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</si>
  <si>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</si>
  <si>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</si>
  <si>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</si>
  <si>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</si>
  <si>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</si>
  <si>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</si>
  <si>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</si>
  <si>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</si>
  <si>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</si>
  <si>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</si>
  <si>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</si>
  <si>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</si>
  <si>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</si>
  <si>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</si>
  <si>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</si>
  <si>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</si>
  <si>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</si>
  <si>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</si>
  <si>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</si>
  <si>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</si>
  <si>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</si>
  <si>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</si>
  <si>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</si>
  <si>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</si>
  <si>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</si>
  <si>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</si>
  <si>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</si>
  <si>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</si>
  <si>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</si>
  <si>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</si>
  <si>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</si>
  <si>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</si>
  <si>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</si>
  <si>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</si>
  <si>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</si>
  <si>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</si>
  <si>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</si>
  <si>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</si>
  <si>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</si>
  <si>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</si>
  <si>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</si>
  <si>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</si>
  <si>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</si>
  <si>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</si>
  <si>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</si>
  <si>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</si>
  <si>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</si>
  <si>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</si>
  <si>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</si>
  <si>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</si>
  <si>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</si>
  <si>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</si>
  <si>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</si>
  <si>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</si>
  <si>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</si>
  <si>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</si>
  <si>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</si>
  <si>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</si>
  <si>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</si>
  <si>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</si>
  <si>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</si>
  <si>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</si>
  <si>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</si>
  <si>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</si>
  <si>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</si>
  <si>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</si>
  <si>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</si>
  <si>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</si>
  <si>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</si>
  <si>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</si>
  <si>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</si>
  <si>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</si>
  <si>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</si>
  <si>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</si>
  <si>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</si>
  <si>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</si>
  <si>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</si>
  <si>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</si>
  <si>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</si>
  <si>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</si>
  <si>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</si>
  <si>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</si>
  <si>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</si>
  <si>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</si>
  <si>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</si>
  <si>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</si>
  <si>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</si>
  <si>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</si>
  <si>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</si>
  <si>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</si>
  <si>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</si>
  <si>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</si>
  <si>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</si>
  <si>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</si>
  <si>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</si>
  <si>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</si>
  <si>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</si>
  <si>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</si>
  <si>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</si>
  <si>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</si>
  <si>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</si>
  <si>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</si>
  <si>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</si>
  <si>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</si>
  <si>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</si>
  <si>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</si>
  <si>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</si>
  <si>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</si>
  <si>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</si>
  <si>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</si>
  <si>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</si>
  <si>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</si>
  <si>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</si>
  <si>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</si>
  <si>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</si>
  <si>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</si>
  <si>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</si>
  <si>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</si>
  <si>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</si>
  <si>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</si>
  <si>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</si>
  <si>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</si>
  <si>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</si>
  <si>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</si>
  <si>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</si>
  <si>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</si>
  <si>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</si>
  <si>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</si>
  <si>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</si>
  <si>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</si>
  <si>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</si>
  <si>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</si>
  <si>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</si>
  <si>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</si>
  <si>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</si>
  <si>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</si>
  <si>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</si>
  <si>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</si>
  <si>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</si>
  <si>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</si>
  <si>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</si>
  <si>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</si>
  <si>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</si>
  <si>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</si>
  <si>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</si>
  <si>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</si>
  <si>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</si>
  <si>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</si>
  <si>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</si>
  <si>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</si>
  <si>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</si>
  <si>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</si>
  <si>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</si>
  <si>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</si>
  <si>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</si>
  <si>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</si>
  <si>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</si>
  <si>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</si>
  <si>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</si>
  <si>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</si>
  <si>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</si>
  <si>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</si>
  <si>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</si>
  <si>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</si>
  <si>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</si>
  <si>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</si>
  <si>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</si>
  <si>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</si>
  <si>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</si>
  <si>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</si>
  <si>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</si>
  <si>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</si>
  <si>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</si>
  <si>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</si>
  <si>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</si>
  <si>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</si>
  <si>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</si>
  <si>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</si>
  <si>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</si>
  <si>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</si>
  <si>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</si>
  <si>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</si>
  <si>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</si>
  <si>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</si>
  <si>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</si>
  <si>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</si>
  <si>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</si>
  <si>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</si>
  <si>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</si>
  <si>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</si>
  <si>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</si>
  <si>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</si>
  <si>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</si>
  <si>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</si>
  <si>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</si>
  <si>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</si>
  <si>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</si>
  <si>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</si>
  <si>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</si>
  <si>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</si>
  <si>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</si>
  <si>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</si>
  <si>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</si>
  <si>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</si>
  <si>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</si>
  <si>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</si>
  <si>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</si>
  <si>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</si>
  <si>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</si>
  <si>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</si>
  <si>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</si>
  <si>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</si>
  <si>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</si>
  <si>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</si>
  <si>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</si>
  <si>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</si>
  <si>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</si>
  <si>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</si>
  <si>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</si>
  <si>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</si>
  <si>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</si>
  <si>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</si>
  <si>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</si>
  <si>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</si>
  <si>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</si>
  <si>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</si>
  <si>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</si>
  <si>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</si>
  <si>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</si>
  <si>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</si>
  <si>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</si>
  <si>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</si>
  <si>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</si>
  <si>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</si>
  <si>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</si>
  <si>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</si>
  <si>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</si>
  <si>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</si>
  <si>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</si>
  <si>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</si>
  <si>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</si>
  <si>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</si>
  <si>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</si>
  <si>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</si>
  <si>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</si>
  <si>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</si>
  <si>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</si>
  <si>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</si>
  <si>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</si>
  <si>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</si>
  <si>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</si>
  <si>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</si>
  <si>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</si>
  <si>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</si>
  <si>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</si>
  <si>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</si>
  <si>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</si>
  <si>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</si>
  <si>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</si>
  <si>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</si>
  <si>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</si>
  <si>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</si>
  <si>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</si>
  <si>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</si>
  <si>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</si>
  <si>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</si>
  <si>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</si>
  <si>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</si>
  <si>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</si>
  <si>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</si>
  <si>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</si>
  <si>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</si>
  <si>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</si>
  <si>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</si>
  <si>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</si>
  <si>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</si>
  <si>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</si>
  <si>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</si>
  <si>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</si>
  <si>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</si>
  <si>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</si>
  <si>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</si>
  <si>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</si>
  <si>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</si>
  <si>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</si>
  <si>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</si>
  <si>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</si>
  <si>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</si>
  <si>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</si>
  <si>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</si>
  <si>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</si>
  <si>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</si>
  <si>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</si>
  <si>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</si>
  <si>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</si>
  <si>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</si>
  <si>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</si>
  <si>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</si>
  <si>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</si>
  <si>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</si>
  <si>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</si>
  <si>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</si>
  <si>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</si>
  <si>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</si>
  <si>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</si>
  <si>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</si>
  <si>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</si>
  <si>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</si>
  <si>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</si>
  <si>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</si>
  <si>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</si>
  <si>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</si>
  <si>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</si>
  <si>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</si>
  <si>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</si>
  <si>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</si>
  <si>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</si>
  <si>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</si>
  <si>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</si>
  <si>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</si>
  <si>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</si>
  <si>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</si>
  <si>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</si>
  <si>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</si>
  <si>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</si>
  <si>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</si>
  <si>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</si>
  <si>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</si>
  <si>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</si>
  <si>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</si>
  <si>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</si>
  <si>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</si>
  <si>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</si>
  <si>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</si>
  <si>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</si>
  <si>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</si>
  <si>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</si>
  <si>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</si>
  <si>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</si>
  <si>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</si>
  <si>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</si>
  <si>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</si>
  <si>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</si>
  <si>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</si>
  <si>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</si>
  <si>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</si>
  <si>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</si>
  <si>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</si>
  <si>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</si>
  <si>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</si>
  <si>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</si>
  <si>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</si>
  <si>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</si>
  <si>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</si>
  <si>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</si>
  <si>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</si>
  <si>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</si>
  <si>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</si>
  <si>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</si>
  <si>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</si>
  <si>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</si>
  <si>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</si>
  <si>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</si>
  <si>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</si>
  <si>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</si>
  <si>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</si>
  <si>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</si>
  <si>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</si>
  <si>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</si>
  <si>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</si>
  <si>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</si>
  <si>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</si>
  <si>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</si>
  <si>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</si>
  <si>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</si>
  <si>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</si>
  <si>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</si>
  <si>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</si>
  <si>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</si>
  <si>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</si>
  <si>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</si>
  <si>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</si>
  <si>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</si>
  <si>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</si>
  <si>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</si>
  <si>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</si>
  <si>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</si>
  <si>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</si>
  <si>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</si>
  <si>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</si>
  <si>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</si>
  <si>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</si>
  <si>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</si>
  <si>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</si>
  <si>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</si>
  <si>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</si>
  <si>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</si>
  <si>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</si>
  <si>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</si>
  <si>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</si>
  <si>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</si>
  <si>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</si>
  <si>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</si>
  <si>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</si>
  <si>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</si>
  <si>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</si>
  <si>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</si>
  <si>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</si>
  <si>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</si>
  <si>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</si>
  <si>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</si>
  <si>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</si>
  <si>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</si>
  <si>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</si>
  <si>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</si>
  <si>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</si>
  <si>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</si>
  <si>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</si>
  <si>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</si>
  <si>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</si>
  <si>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</si>
  <si>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</si>
  <si>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</si>
  <si>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</si>
  <si>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</si>
  <si>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</si>
  <si>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</si>
  <si>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</si>
  <si>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</si>
  <si>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</si>
  <si>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</si>
  <si>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</si>
  <si>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</si>
  <si>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</si>
  <si>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</si>
  <si>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</si>
  <si>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</si>
  <si>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</si>
  <si>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</si>
  <si>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</si>
  <si>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</si>
  <si>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</si>
  <si>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</si>
  <si>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</si>
  <si>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</si>
  <si>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</si>
  <si>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</si>
  <si>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</si>
  <si>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</si>
  <si>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</si>
  <si>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</si>
  <si>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</si>
  <si>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</si>
  <si>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</si>
  <si>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</si>
  <si>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</si>
  <si>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</si>
  <si>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</si>
  <si>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</si>
  <si>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</si>
  <si>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</si>
  <si>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</si>
  <si>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</si>
  <si>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</si>
  <si>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</si>
  <si>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</si>
  <si>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</si>
  <si>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</si>
  <si>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</si>
  <si>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</si>
  <si>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</si>
  <si>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</si>
  <si>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</si>
  <si>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</si>
  <si>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</si>
  <si>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</si>
  <si>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</si>
  <si>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</si>
  <si>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</si>
  <si>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</si>
  <si>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</si>
  <si>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</si>
  <si>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Emphesys Insurance Company</t>
  </si>
  <si>
    <t>HUMANA GRP</t>
  </si>
  <si>
    <t>Humana</t>
  </si>
  <si>
    <t>119</t>
  </si>
  <si>
    <t>2014</t>
  </si>
  <si>
    <t>1221 S. Mo Pac Expy, Suite 200 Austin, TX 78746-7625</t>
  </si>
  <si>
    <t>310935772</t>
  </si>
  <si>
    <t>088595</t>
  </si>
  <si>
    <t>88595</t>
  </si>
  <si>
    <t>136</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</si>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</sst>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3"/>
      <tableStyleElement type="secondRowStripe" dxfId="572"/>
      <tableStyleElement type="firstColumnStripe" dxfId="571"/>
      <tableStyleElement type="secondColumnStripe" dxfId="57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186</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abSelected="1" zoomScale="80" zoomScaleNormal="80" workbookViewId="0">
      <pane xSplit="2" ySplit="3" topLeftCell="F4" activePane="bottomRight" state="frozen"/>
      <selection activeCell="B1" sqref="B1"/>
      <selection pane="topRight" activeCell="B1" sqref="B1"/>
      <selection pane="bottomLeft" activeCell="B1" sqref="B1"/>
      <selection pane="bottomRight" activeCell="J14" sqref="J1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0</v>
      </c>
      <c r="E5" s="106">
        <f>SUM('Pt 2 Premium and Claims'!E$5,'Pt 2 Premium and Claims'!E$6,-'Pt 2 Premium and Claims'!E$7,-'Pt 2 Premium and Claims'!E$13,'Pt 2 Premium and Claims'!E$14:'Pt 2 Premium and Claims'!E$17)</f>
        <v>0</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23594</v>
      </c>
      <c r="K5" s="106">
        <f>SUM('Pt 2 Premium and Claims'!K$5,'Pt 2 Premium and Claims'!K$6,-'Pt 2 Premium and Claims'!K$7,-'Pt 2 Premium and Claims'!K$13,'Pt 2 Premium and Claims'!K$14,'Pt 2 Premium and Claims'!K$16:'Pt 2 Premium and Claims'!K$17)</f>
        <v>23593.51</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0</v>
      </c>
      <c r="Q5" s="106">
        <f>SUM('Pt 2 Premium and Claims'!Q$5,'Pt 2 Premium and Claims'!Q$6,-'Pt 2 Premium and Claims'!Q$7,-'Pt 2 Premium and Claims'!Q$13,'Pt 2 Premium and Claims'!Q$14)</f>
        <v>0</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f>SUM('Pt 2 Premium and Claims'!AN$5,'Pt 2 Premium and Claims'!AN$6,-'Pt 2 Premium and Claims'!AN$7,-'Pt 2 Premium and Claims'!AN$13,'Pt 2 Premium and Claims'!AN$14)</f>
        <v>0</v>
      </c>
      <c r="AO5" s="106">
        <f>SUM('Pt 2 Premium and Claims'!AO$5,'Pt 2 Premium and Claims'!AO$6,-'Pt 2 Premium and Claims'!AO$7,-'Pt 2 Premium and Claims'!AO$13,'Pt 2 Premium and Claims'!AO$14)</f>
        <v>0</v>
      </c>
      <c r="AP5" s="106">
        <f>SUM('Pt 2 Premium and Claims'!AP$5,'Pt 2 Premium and Claims'!AP$6,-'Pt 2 Premium and Claims'!AP$7,-'Pt 2 Premium and Claims'!AP$13,'Pt 2 Premium and Claims'!AP$14)</f>
        <v>0</v>
      </c>
      <c r="AQ5" s="106">
        <f>SUM('Pt 2 Premium and Claims'!AQ$5,'Pt 2 Premium and Claims'!AQ$6,-'Pt 2 Premium and Claims'!AQ$7,-'Pt 2 Premium and Claims'!AQ$13,'Pt 2 Premium and Claims'!AQ$14)</f>
        <v>0</v>
      </c>
      <c r="AR5" s="106">
        <f>SUM('Pt 2 Premium and Claims'!AR$5,'Pt 2 Premium and Claims'!AR$6,-'Pt 2 Premium and Claims'!AR$7,-'Pt 2 Premium and Claims'!AR$13,'Pt 2 Premium and Claims'!AR$14)</f>
        <v>0</v>
      </c>
      <c r="AS5" s="105">
        <f>SUM('Pt 2 Premium and Claims'!AS$5,'Pt 2 Premium and Claims'!AS$6,-'Pt 2 Premium and Claims'!AS$7,-'Pt 2 Premium and Claims'!AS$13,'Pt 2 Premium and Claims'!AS$14)</f>
        <v>0</v>
      </c>
      <c r="AT5" s="107">
        <f>SUM('Pt 2 Premium and Claims'!AT$5,'Pt 2 Premium and Claims'!AT$6,-'Pt 2 Premium and Claims'!AT$7,-'Pt 2 Premium and Claims'!AT$13,'Pt 2 Premium and Claims'!AT$14)</f>
        <v>0</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v>-85</v>
      </c>
      <c r="K7" s="110">
        <v>-85</v>
      </c>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8.8699999999999974</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51</v>
      </c>
      <c r="E12" s="106">
        <f>'Pt 2 Premium and Claims'!E$54</f>
        <v>0</v>
      </c>
      <c r="F12" s="106">
        <f>'Pt 2 Premium and Claims'!F$54</f>
        <v>0</v>
      </c>
      <c r="G12" s="106">
        <f>'Pt 2 Premium and Claims'!G$54</f>
        <v>0</v>
      </c>
      <c r="H12" s="106">
        <f>'Pt 2 Premium and Claims'!H$54</f>
        <v>0</v>
      </c>
      <c r="I12" s="105">
        <f>'Pt 2 Premium and Claims'!I$54</f>
        <v>0</v>
      </c>
      <c r="J12" s="105">
        <f>'Pt 2 Premium and Claims'!J$54</f>
        <v>-2525.4299999995906</v>
      </c>
      <c r="K12" s="106">
        <f>'Pt 2 Premium and Claims'!K$54</f>
        <v>1988.0379999999998</v>
      </c>
      <c r="L12" s="106">
        <f>'Pt 2 Premium and Claims'!L$54</f>
        <v>0</v>
      </c>
      <c r="M12" s="106">
        <f>'Pt 2 Premium and Claims'!M$54</f>
        <v>0</v>
      </c>
      <c r="N12" s="106">
        <f>'Pt 2 Premium and Claims'!N$54</f>
        <v>0</v>
      </c>
      <c r="O12" s="105">
        <f>'Pt 2 Premium and Claims'!O$54</f>
        <v>0</v>
      </c>
      <c r="P12" s="105">
        <f>'Pt 2 Premium and Claims'!P$54</f>
        <v>-65.469999999997924</v>
      </c>
      <c r="Q12" s="106">
        <f>'Pt 2 Premium and Claims'!Q$54</f>
        <v>-0.86999999999999988</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f>'Pt 2 Premium and Claims'!AN$54</f>
        <v>0</v>
      </c>
      <c r="AO12" s="106">
        <f>'Pt 2 Premium and Claims'!AO$54</f>
        <v>0</v>
      </c>
      <c r="AP12" s="106">
        <f>'Pt 2 Premium and Claims'!AP$54</f>
        <v>0</v>
      </c>
      <c r="AQ12" s="106">
        <f>'Pt 2 Premium and Claims'!AQ$54</f>
        <v>0</v>
      </c>
      <c r="AR12" s="106">
        <f>'Pt 2 Premium and Claims'!AR$54</f>
        <v>0</v>
      </c>
      <c r="AS12" s="105">
        <f>'Pt 2 Premium and Claims'!AS$54</f>
        <v>0</v>
      </c>
      <c r="AT12" s="107">
        <f>'Pt 2 Premium and Claims'!AT$54</f>
        <v>0</v>
      </c>
      <c r="AU12" s="107">
        <f>'Pt 2 Premium and Claims'!AU$54</f>
        <v>0</v>
      </c>
      <c r="AV12" s="312"/>
      <c r="AW12" s="317"/>
    </row>
    <row r="13" spans="1:49" ht="25.5" x14ac:dyDescent="0.2">
      <c r="B13" s="155" t="s">
        <v>230</v>
      </c>
      <c r="C13" s="62" t="s">
        <v>37</v>
      </c>
      <c r="D13" s="109"/>
      <c r="E13" s="110"/>
      <c r="F13" s="110"/>
      <c r="G13" s="289"/>
      <c r="H13" s="290"/>
      <c r="I13" s="109"/>
      <c r="J13" s="109">
        <v>3126.0699999999997</v>
      </c>
      <c r="K13" s="110">
        <v>1.24</v>
      </c>
      <c r="L13" s="110"/>
      <c r="M13" s="289"/>
      <c r="N13" s="290"/>
      <c r="O13" s="109"/>
      <c r="P13" s="109">
        <v>-0.3</v>
      </c>
      <c r="Q13" s="110">
        <v>-0.3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v>-481</v>
      </c>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v>1053.92</v>
      </c>
      <c r="K15" s="110">
        <v>1053.92</v>
      </c>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v>-620000</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0</v>
      </c>
      <c r="Q22" s="115">
        <f>'Pt 2 Premium and Claims'!Q$55</f>
        <v>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f>'Pt 2 Premium and Claims'!AN$55</f>
        <v>0</v>
      </c>
      <c r="AO22" s="115">
        <f>'Pt 2 Premium and Claims'!AO$55</f>
        <v>0</v>
      </c>
      <c r="AP22" s="115">
        <f>'Pt 2 Premium and Claims'!AP$55</f>
        <v>0</v>
      </c>
      <c r="AQ22" s="115">
        <f>'Pt 2 Premium and Claims'!AQ$55</f>
        <v>0</v>
      </c>
      <c r="AR22" s="115">
        <f>'Pt 2 Premium and Claims'!AR$55</f>
        <v>0</v>
      </c>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v>4.71</v>
      </c>
      <c r="K26" s="110">
        <v>8.65</v>
      </c>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388.59999999999997</v>
      </c>
      <c r="K27" s="110">
        <v>292.82</v>
      </c>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v>761.1</v>
      </c>
      <c r="K28" s="110">
        <v>36.42</v>
      </c>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10770.269999999999</v>
      </c>
      <c r="K30" s="110">
        <v>2417.33</v>
      </c>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-49.96999999999997</v>
      </c>
      <c r="K31" s="110">
        <v>412.68</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v>251.38</v>
      </c>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29434.41</v>
      </c>
      <c r="K35" s="110">
        <v>29434.41</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173.54999999999995</v>
      </c>
      <c r="K37" s="118">
        <v>47.51</v>
      </c>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v>59.86999999999999</v>
      </c>
      <c r="K38" s="110">
        <v>24.41</v>
      </c>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v>1311.51</v>
      </c>
      <c r="K39" s="110">
        <v>1244.78</v>
      </c>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v>529.75</v>
      </c>
      <c r="K40" s="110">
        <v>212.75</v>
      </c>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v>40.960000000000008</v>
      </c>
      <c r="K41" s="110">
        <v>9.39</v>
      </c>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v>0</v>
      </c>
      <c r="J42" s="109">
        <v>6.7500000000000009</v>
      </c>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2626.3499999999913</v>
      </c>
      <c r="K44" s="118">
        <v>2626.3499999999913</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v>378.16999999999996</v>
      </c>
      <c r="K45" s="110">
        <v>378.16999999999996</v>
      </c>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v>130.38</v>
      </c>
      <c r="K46" s="110">
        <v>130.38</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2015.18</v>
      </c>
      <c r="K47" s="110">
        <v>2015.18</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4852.68</v>
      </c>
      <c r="K49" s="110">
        <v>4630</v>
      </c>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v>-79.72999999999999</v>
      </c>
      <c r="K50" s="110">
        <v>0.55000000000000004</v>
      </c>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10624.399999999998</v>
      </c>
      <c r="K51" s="110">
        <v>10624.399999999998</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v>6.7500000000000009</v>
      </c>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-3</v>
      </c>
      <c r="K56" s="122">
        <v>2</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v>-9</v>
      </c>
      <c r="K57" s="125">
        <v>4</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-1</v>
      </c>
      <c r="K58" s="125">
        <v>-1</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93</v>
      </c>
      <c r="K59" s="125">
        <v>48</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f t="shared" ref="D60:AC60" si="0">D$59/12</f>
        <v>0</v>
      </c>
      <c r="E60" s="128">
        <f t="shared" si="0"/>
        <v>0</v>
      </c>
      <c r="F60" s="128">
        <f t="shared" si="0"/>
        <v>0</v>
      </c>
      <c r="G60" s="128">
        <f t="shared" si="0"/>
        <v>0</v>
      </c>
      <c r="H60" s="128">
        <f t="shared" si="0"/>
        <v>0</v>
      </c>
      <c r="I60" s="127">
        <f t="shared" si="0"/>
        <v>0</v>
      </c>
      <c r="J60" s="127">
        <f t="shared" si="0"/>
        <v>7.75</v>
      </c>
      <c r="K60" s="128">
        <f t="shared" si="0"/>
        <v>4</v>
      </c>
      <c r="L60" s="128">
        <f t="shared" si="0"/>
        <v>0</v>
      </c>
      <c r="M60" s="128">
        <f t="shared" si="0"/>
        <v>0</v>
      </c>
      <c r="N60" s="128">
        <f t="shared" si="0"/>
        <v>0</v>
      </c>
      <c r="O60" s="127">
        <f t="shared" si="0"/>
        <v>0</v>
      </c>
      <c r="P60" s="127">
        <f t="shared" si="0"/>
        <v>0</v>
      </c>
      <c r="Q60" s="128">
        <f t="shared" si="0"/>
        <v>0</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f t="shared" ref="AN60:AV60" si="1">AN$59/12</f>
        <v>0</v>
      </c>
      <c r="AO60" s="128">
        <f t="shared" si="1"/>
        <v>0</v>
      </c>
      <c r="AP60" s="128">
        <f t="shared" si="1"/>
        <v>0</v>
      </c>
      <c r="AQ60" s="128">
        <f t="shared" si="1"/>
        <v>0</v>
      </c>
      <c r="AR60" s="128">
        <f t="shared" si="1"/>
        <v>0</v>
      </c>
      <c r="AS60" s="127">
        <f t="shared" si="1"/>
        <v>0</v>
      </c>
      <c r="AT60" s="129">
        <f t="shared" si="1"/>
        <v>0</v>
      </c>
      <c r="AU60" s="129">
        <f t="shared" si="1"/>
        <v>0</v>
      </c>
      <c r="AV60" s="129">
        <f t="shared" si="1"/>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9" priority="36" stopIfTrue="1" operator="lessThan">
      <formula>0</formula>
    </cfRule>
  </conditionalFormatting>
  <conditionalFormatting sqref="AS53">
    <cfRule type="cellIs" dxfId="568" priority="35" stopIfTrue="1" operator="lessThan">
      <formula>0</formula>
    </cfRule>
  </conditionalFormatting>
  <conditionalFormatting sqref="G56:I57 G59:I59 D59 D56:D57 G7:I7 E13:F15 D6:D10 D13:D21">
    <cfRule type="cellIs" dxfId="567" priority="98" stopIfTrue="1" operator="lessThan">
      <formula>0</formula>
    </cfRule>
  </conditionalFormatting>
  <conditionalFormatting sqref="AI34:AI35">
    <cfRule type="cellIs" dxfId="566" priority="53" stopIfTrue="1" operator="lessThan">
      <formula>0</formula>
    </cfRule>
  </conditionalFormatting>
  <conditionalFormatting sqref="AQ56:AR57 AQ59:AR59 AN59 AN56:AN57">
    <cfRule type="cellIs" dxfId="565" priority="3" stopIfTrue="1" operator="lessThan">
      <formula>0</formula>
    </cfRule>
  </conditionalFormatting>
  <conditionalFormatting sqref="M7:O7 J6:J10">
    <cfRule type="cellIs" dxfId="564" priority="95" stopIfTrue="1" operator="lessThan">
      <formula>0</formula>
    </cfRule>
  </conditionalFormatting>
  <conditionalFormatting sqref="S7:T7 P6:P10">
    <cfRule type="cellIs" dxfId="563" priority="93" stopIfTrue="1" operator="lessThan">
      <formula>0</formula>
    </cfRule>
  </conditionalFormatting>
  <conditionalFormatting sqref="U6:U10">
    <cfRule type="cellIs" dxfId="562" priority="92" stopIfTrue="1" operator="lessThan">
      <formula>0</formula>
    </cfRule>
  </conditionalFormatting>
  <conditionalFormatting sqref="X6:X10">
    <cfRule type="cellIs" dxfId="561" priority="91" stopIfTrue="1" operator="lessThan">
      <formula>0</formula>
    </cfRule>
  </conditionalFormatting>
  <conditionalFormatting sqref="AA6:AA10">
    <cfRule type="cellIs" dxfId="560" priority="90" stopIfTrue="1" operator="lessThan">
      <formula>0</formula>
    </cfRule>
  </conditionalFormatting>
  <conditionalFormatting sqref="AD6:AD10">
    <cfRule type="cellIs" dxfId="559" priority="89" stopIfTrue="1" operator="lessThan">
      <formula>0</formula>
    </cfRule>
  </conditionalFormatting>
  <conditionalFormatting sqref="AI6:AI10">
    <cfRule type="cellIs" dxfId="558" priority="88" stopIfTrue="1" operator="lessThan">
      <formula>0</formula>
    </cfRule>
  </conditionalFormatting>
  <conditionalFormatting sqref="AT6:AT10">
    <cfRule type="cellIs" dxfId="557" priority="85" stopIfTrue="1" operator="lessThan">
      <formula>0</formula>
    </cfRule>
  </conditionalFormatting>
  <conditionalFormatting sqref="AS6:AS10">
    <cfRule type="cellIs" dxfId="556" priority="86" stopIfTrue="1" operator="lessThan">
      <formula>0</formula>
    </cfRule>
  </conditionalFormatting>
  <conditionalFormatting sqref="AU6:AU10">
    <cfRule type="cellIs" dxfId="555" priority="84" stopIfTrue="1" operator="lessThan">
      <formula>0</formula>
    </cfRule>
  </conditionalFormatting>
  <conditionalFormatting sqref="I13:I15">
    <cfRule type="cellIs" dxfId="554" priority="83" stopIfTrue="1" operator="lessThan">
      <formula>0</formula>
    </cfRule>
  </conditionalFormatting>
  <conditionalFormatting sqref="K13:L15 J13:J21">
    <cfRule type="cellIs" dxfId="553" priority="82" stopIfTrue="1" operator="lessThan">
      <formula>0</formula>
    </cfRule>
  </conditionalFormatting>
  <conditionalFormatting sqref="O13:O15">
    <cfRule type="cellIs" dxfId="552" priority="81" stopIfTrue="1" operator="lessThan">
      <formula>0</formula>
    </cfRule>
  </conditionalFormatting>
  <conditionalFormatting sqref="V13:V15 U13:U21">
    <cfRule type="cellIs" dxfId="551" priority="79" stopIfTrue="1" operator="lessThan">
      <formula>0</formula>
    </cfRule>
  </conditionalFormatting>
  <conditionalFormatting sqref="W13:W15">
    <cfRule type="cellIs" dxfId="550" priority="78" stopIfTrue="1" operator="lessThan">
      <formula>0</formula>
    </cfRule>
  </conditionalFormatting>
  <conditionalFormatting sqref="Y13:Y15 X13:X21">
    <cfRule type="cellIs" dxfId="549" priority="77" stopIfTrue="1" operator="lessThan">
      <formula>0</formula>
    </cfRule>
  </conditionalFormatting>
  <conditionalFormatting sqref="Z13:Z15">
    <cfRule type="cellIs" dxfId="548" priority="76" stopIfTrue="1" operator="lessThan">
      <formula>0</formula>
    </cfRule>
  </conditionalFormatting>
  <conditionalFormatting sqref="AB13:AB15 AA13:AA21">
    <cfRule type="cellIs" dxfId="547" priority="75" stopIfTrue="1" operator="lessThan">
      <formula>0</formula>
    </cfRule>
  </conditionalFormatting>
  <conditionalFormatting sqref="AC13:AC15">
    <cfRule type="cellIs" dxfId="546" priority="74" stopIfTrue="1" operator="lessThan">
      <formula>0</formula>
    </cfRule>
  </conditionalFormatting>
  <conditionalFormatting sqref="AD13:AD21">
    <cfRule type="cellIs" dxfId="545" priority="73" stopIfTrue="1" operator="lessThan">
      <formula>0</formula>
    </cfRule>
  </conditionalFormatting>
  <conditionalFormatting sqref="AI13:AI21">
    <cfRule type="cellIs" dxfId="544" priority="72" stopIfTrue="1" operator="lessThan">
      <formula>0</formula>
    </cfRule>
  </conditionalFormatting>
  <conditionalFormatting sqref="AT13:AT21">
    <cfRule type="cellIs" dxfId="543" priority="69" stopIfTrue="1" operator="lessThan">
      <formula>0</formula>
    </cfRule>
  </conditionalFormatting>
  <conditionalFormatting sqref="AS13:AS21">
    <cfRule type="cellIs" dxfId="542" priority="70" stopIfTrue="1" operator="lessThan">
      <formula>0</formula>
    </cfRule>
  </conditionalFormatting>
  <conditionalFormatting sqref="AU13:AU21">
    <cfRule type="cellIs" dxfId="541" priority="68" stopIfTrue="1" operator="lessThan">
      <formula>0</formula>
    </cfRule>
  </conditionalFormatting>
  <conditionalFormatting sqref="D53:F53">
    <cfRule type="cellIs" dxfId="540" priority="61" stopIfTrue="1" operator="lessThan">
      <formula>0</formula>
    </cfRule>
  </conditionalFormatting>
  <conditionalFormatting sqref="I53">
    <cfRule type="cellIs" dxfId="539" priority="60" stopIfTrue="1" operator="lessThan">
      <formula>0</formula>
    </cfRule>
  </conditionalFormatting>
  <conditionalFormatting sqref="J53:L53">
    <cfRule type="cellIs" dxfId="538" priority="59" stopIfTrue="1" operator="lessThan">
      <formula>0</formula>
    </cfRule>
  </conditionalFormatting>
  <conditionalFormatting sqref="O53">
    <cfRule type="cellIs" dxfId="537" priority="58" stopIfTrue="1" operator="lessThan">
      <formula>0</formula>
    </cfRule>
  </conditionalFormatting>
  <conditionalFormatting sqref="P53:R53">
    <cfRule type="cellIs" dxfId="536" priority="57" stopIfTrue="1" operator="lessThan">
      <formula>0</formula>
    </cfRule>
  </conditionalFormatting>
  <conditionalFormatting sqref="U53:AD53">
    <cfRule type="cellIs" dxfId="535" priority="56" stopIfTrue="1" operator="lessThan">
      <formula>0</formula>
    </cfRule>
  </conditionalFormatting>
  <conditionalFormatting sqref="AI25:AI28">
    <cfRule type="cellIs" dxfId="534" priority="55" stopIfTrue="1" operator="lessThan">
      <formula>0</formula>
    </cfRule>
  </conditionalFormatting>
  <conditionalFormatting sqref="AI30:AI32">
    <cfRule type="cellIs" dxfId="533" priority="54" stopIfTrue="1" operator="lessThan">
      <formula>0</formula>
    </cfRule>
  </conditionalFormatting>
  <conditionalFormatting sqref="AN25:AR28">
    <cfRule type="cellIs" dxfId="532" priority="52" stopIfTrue="1" operator="lessThan">
      <formula>0</formula>
    </cfRule>
  </conditionalFormatting>
  <conditionalFormatting sqref="AN30:AR32">
    <cfRule type="cellIs" dxfId="531" priority="51" stopIfTrue="1" operator="lessThan">
      <formula>0</formula>
    </cfRule>
  </conditionalFormatting>
  <conditionalFormatting sqref="AN34:AR35">
    <cfRule type="cellIs" dxfId="530" priority="50" stopIfTrue="1" operator="lessThan">
      <formula>0</formula>
    </cfRule>
  </conditionalFormatting>
  <conditionalFormatting sqref="AS25:AV26 AS27:AU27">
    <cfRule type="cellIs" dxfId="529" priority="49" stopIfTrue="1" operator="lessThan">
      <formula>0</formula>
    </cfRule>
  </conditionalFormatting>
  <conditionalFormatting sqref="AS28:AV28">
    <cfRule type="cellIs" dxfId="528" priority="48" stopIfTrue="1" operator="lessThan">
      <formula>0</formula>
    </cfRule>
  </conditionalFormatting>
  <conditionalFormatting sqref="AS30:AV32">
    <cfRule type="cellIs" dxfId="527" priority="47" stopIfTrue="1" operator="lessThan">
      <formula>0</formula>
    </cfRule>
  </conditionalFormatting>
  <conditionalFormatting sqref="AI44:AI47">
    <cfRule type="cellIs" dxfId="526" priority="46" stopIfTrue="1" operator="lessThan">
      <formula>0</formula>
    </cfRule>
  </conditionalFormatting>
  <conditionalFormatting sqref="AI49:AI52">
    <cfRule type="cellIs" dxfId="525" priority="45" stopIfTrue="1" operator="lessThan">
      <formula>0</formula>
    </cfRule>
  </conditionalFormatting>
  <conditionalFormatting sqref="AI53">
    <cfRule type="cellIs" dxfId="524" priority="44" stopIfTrue="1" operator="lessThan">
      <formula>0</formula>
    </cfRule>
  </conditionalFormatting>
  <conditionalFormatting sqref="AI37:AI42">
    <cfRule type="cellIs" dxfId="523" priority="43" stopIfTrue="1" operator="lessThan">
      <formula>0</formula>
    </cfRule>
  </conditionalFormatting>
  <conditionalFormatting sqref="AN37:AR42">
    <cfRule type="cellIs" dxfId="522" priority="42" stopIfTrue="1" operator="lessThan">
      <formula>0</formula>
    </cfRule>
  </conditionalFormatting>
  <conditionalFormatting sqref="AN44:AR47">
    <cfRule type="cellIs" dxfId="521" priority="41" stopIfTrue="1" operator="lessThan">
      <formula>0</formula>
    </cfRule>
  </conditionalFormatting>
  <conditionalFormatting sqref="AN49:AR52">
    <cfRule type="cellIs" dxfId="520" priority="40" stopIfTrue="1" operator="lessThan">
      <formula>0</formula>
    </cfRule>
  </conditionalFormatting>
  <conditionalFormatting sqref="AN53:AP53">
    <cfRule type="cellIs" dxfId="519" priority="39" stopIfTrue="1" operator="lessThan">
      <formula>0</formula>
    </cfRule>
  </conditionalFormatting>
  <conditionalFormatting sqref="AS37:AS42">
    <cfRule type="cellIs" dxfId="518" priority="38" stopIfTrue="1" operator="lessThan">
      <formula>0</formula>
    </cfRule>
  </conditionalFormatting>
  <conditionalFormatting sqref="AS44:AS47">
    <cfRule type="cellIs" dxfId="517" priority="37" stopIfTrue="1" operator="lessThan">
      <formula>0</formula>
    </cfRule>
  </conditionalFormatting>
  <conditionalFormatting sqref="AT37:AT42">
    <cfRule type="cellIs" dxfId="516" priority="34" stopIfTrue="1" operator="lessThan">
      <formula>0</formula>
    </cfRule>
  </conditionalFormatting>
  <conditionalFormatting sqref="AT44:AT47">
    <cfRule type="cellIs" dxfId="515" priority="33" stopIfTrue="1" operator="lessThan">
      <formula>0</formula>
    </cfRule>
  </conditionalFormatting>
  <conditionalFormatting sqref="AT49:AT52">
    <cfRule type="cellIs" dxfId="514" priority="32" stopIfTrue="1" operator="lessThan">
      <formula>0</formula>
    </cfRule>
  </conditionalFormatting>
  <conditionalFormatting sqref="AT53">
    <cfRule type="cellIs" dxfId="513" priority="31" stopIfTrue="1" operator="lessThan">
      <formula>0</formula>
    </cfRule>
  </conditionalFormatting>
  <conditionalFormatting sqref="AU37:AU42">
    <cfRule type="cellIs" dxfId="512" priority="30" stopIfTrue="1" operator="lessThan">
      <formula>0</formula>
    </cfRule>
  </conditionalFormatting>
  <conditionalFormatting sqref="AU44:AU47">
    <cfRule type="cellIs" dxfId="511" priority="29" stopIfTrue="1" operator="lessThan">
      <formula>0</formula>
    </cfRule>
  </conditionalFormatting>
  <conditionalFormatting sqref="AU49:AU52">
    <cfRule type="cellIs" dxfId="510" priority="28" stopIfTrue="1" operator="lessThan">
      <formula>0</formula>
    </cfRule>
  </conditionalFormatting>
  <conditionalFormatting sqref="AU53">
    <cfRule type="cellIs" dxfId="509" priority="27" stopIfTrue="1" operator="lessThan">
      <formula>0</formula>
    </cfRule>
  </conditionalFormatting>
  <conditionalFormatting sqref="AV37:AV42">
    <cfRule type="cellIs" dxfId="508" priority="26" stopIfTrue="1" operator="lessThan">
      <formula>0</formula>
    </cfRule>
  </conditionalFormatting>
  <conditionalFormatting sqref="AV44:AV47">
    <cfRule type="cellIs" dxfId="507" priority="25" stopIfTrue="1" operator="lessThan">
      <formula>0</formula>
    </cfRule>
  </conditionalFormatting>
  <conditionalFormatting sqref="AV49:AV52">
    <cfRule type="cellIs" dxfId="506" priority="24" stopIfTrue="1" operator="lessThan">
      <formula>0</formula>
    </cfRule>
  </conditionalFormatting>
  <conditionalFormatting sqref="AV53">
    <cfRule type="cellIs" dxfId="505" priority="23" stopIfTrue="1" operator="lessThan">
      <formula>0</formula>
    </cfRule>
  </conditionalFormatting>
  <conditionalFormatting sqref="AS35:AV35">
    <cfRule type="cellIs" dxfId="504" priority="22" stopIfTrue="1" operator="lessThan">
      <formula>0</formula>
    </cfRule>
  </conditionalFormatting>
  <conditionalFormatting sqref="AV34">
    <cfRule type="cellIs" dxfId="503" priority="21" stopIfTrue="1" operator="lessThan">
      <formula>0</formula>
    </cfRule>
  </conditionalFormatting>
  <conditionalFormatting sqref="AT34">
    <cfRule type="cellIs" dxfId="502" priority="20" stopIfTrue="1" operator="lessThan">
      <formula>0</formula>
    </cfRule>
  </conditionalFormatting>
  <conditionalFormatting sqref="AW61:AW62">
    <cfRule type="cellIs" dxfId="501" priority="19" stopIfTrue="1" operator="lessThan">
      <formula>0</formula>
    </cfRule>
  </conditionalFormatting>
  <conditionalFormatting sqref="M56:O57 J56:J57">
    <cfRule type="cellIs" dxfId="500" priority="18" stopIfTrue="1" operator="lessThan">
      <formula>0</formula>
    </cfRule>
  </conditionalFormatting>
  <conditionalFormatting sqref="M58:O59 J58:J59">
    <cfRule type="cellIs" dxfId="499" priority="16" stopIfTrue="1" operator="lessThan">
      <formula>0</formula>
    </cfRule>
  </conditionalFormatting>
  <conditionalFormatting sqref="S56:U57 P56:P57">
    <cfRule type="cellIs" dxfId="498" priority="14" stopIfTrue="1" operator="lessThan">
      <formula>0</formula>
    </cfRule>
  </conditionalFormatting>
  <conditionalFormatting sqref="V56:W57">
    <cfRule type="cellIs" dxfId="497" priority="13" stopIfTrue="1" operator="lessThan">
      <formula>0</formula>
    </cfRule>
  </conditionalFormatting>
  <conditionalFormatting sqref="S59:U59 P59">
    <cfRule type="cellIs" dxfId="496" priority="12" stopIfTrue="1" operator="lessThan">
      <formula>0</formula>
    </cfRule>
  </conditionalFormatting>
  <conditionalFormatting sqref="V59:W59">
    <cfRule type="cellIs" dxfId="495" priority="11" stopIfTrue="1" operator="lessThan">
      <formula>0</formula>
    </cfRule>
  </conditionalFormatting>
  <conditionalFormatting sqref="S58:T58 P58">
    <cfRule type="cellIs" dxfId="494" priority="10" stopIfTrue="1" operator="lessThan">
      <formula>0</formula>
    </cfRule>
  </conditionalFormatting>
  <conditionalFormatting sqref="X56:X57">
    <cfRule type="cellIs" dxfId="493" priority="9" stopIfTrue="1" operator="lessThan">
      <formula>0</formula>
    </cfRule>
  </conditionalFormatting>
  <conditionalFormatting sqref="X59">
    <cfRule type="cellIs" dxfId="492" priority="8" stopIfTrue="1" operator="lessThan">
      <formula>0</formula>
    </cfRule>
  </conditionalFormatting>
  <conditionalFormatting sqref="X58">
    <cfRule type="cellIs" dxfId="491" priority="7" stopIfTrue="1" operator="lessThan">
      <formula>0</formula>
    </cfRule>
  </conditionalFormatting>
  <conditionalFormatting sqref="AA56:AA57">
    <cfRule type="cellIs" dxfId="490" priority="6" stopIfTrue="1" operator="lessThan">
      <formula>0</formula>
    </cfRule>
  </conditionalFormatting>
  <conditionalFormatting sqref="AA59">
    <cfRule type="cellIs" dxfId="489" priority="5" stopIfTrue="1" operator="lessThan">
      <formula>0</formula>
    </cfRule>
  </conditionalFormatting>
  <conditionalFormatting sqref="AA58">
    <cfRule type="cellIs" dxfId="488" priority="4" stopIfTrue="1" operator="lessThan">
      <formula>0</formula>
    </cfRule>
  </conditionalFormatting>
  <conditionalFormatting sqref="Q13:R15 P13:P21">
    <cfRule type="cellIs" dxfId="487" priority="80" stopIfTrue="1" operator="lessThan">
      <formula>0</formula>
    </cfRule>
  </conditionalFormatting>
  <conditionalFormatting sqref="AQ7:AR7 AO13:AP15 AN6:AN10 AN13:AN21">
    <cfRule type="cellIs" dxfId="486" priority="2" stopIfTrue="1" operator="lessThan">
      <formula>0</formula>
    </cfRule>
  </conditionalFormatting>
  <conditionalFormatting sqref="AU34">
    <cfRule type="cellIs" dxfId="48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K54" sqref="K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23594</v>
      </c>
      <c r="K5" s="118">
        <v>23593.51</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-2372.6899999998313</v>
      </c>
      <c r="K23" s="288"/>
      <c r="L23" s="288"/>
      <c r="M23" s="288"/>
      <c r="N23" s="288"/>
      <c r="O23" s="292"/>
      <c r="P23" s="109">
        <v>287.57000000024243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v>1666.3899999999999</v>
      </c>
      <c r="L24" s="110"/>
      <c r="M24" s="110"/>
      <c r="N24" s="110"/>
      <c r="O24" s="109"/>
      <c r="P24" s="293"/>
      <c r="Q24" s="110">
        <v>-0.56999999999999995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-1.0199999997596478</v>
      </c>
      <c r="K26" s="288"/>
      <c r="L26" s="288"/>
      <c r="M26" s="288"/>
      <c r="N26" s="288"/>
      <c r="O26" s="292"/>
      <c r="P26" s="109">
        <v>1.0199999997596934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v>321.64799999999997</v>
      </c>
      <c r="L27" s="110"/>
      <c r="M27" s="110"/>
      <c r="N27" s="110"/>
      <c r="O27" s="109"/>
      <c r="P27" s="293"/>
      <c r="Q27" s="110">
        <v>-0.3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-352.28000000000009</v>
      </c>
      <c r="K49" s="110"/>
      <c r="L49" s="110"/>
      <c r="M49" s="110"/>
      <c r="N49" s="110"/>
      <c r="O49" s="109"/>
      <c r="P49" s="109">
        <v>354.06000000000006</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51</v>
      </c>
      <c r="E50" s="289"/>
      <c r="F50" s="289"/>
      <c r="G50" s="289"/>
      <c r="H50" s="289"/>
      <c r="I50" s="293"/>
      <c r="J50" s="109">
        <v>-504</v>
      </c>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51</v>
      </c>
      <c r="E54" s="115">
        <f>E24+E27+E31+E35-E36+E39+E42+E45+E46-E49+E51+E52+E53</f>
        <v>0</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-2525.4299999995906</v>
      </c>
      <c r="K54" s="115">
        <f>K24+K27+K31+K35-K36+K39+K42+K45+K46-K49+K51+K52+K53</f>
        <v>1988.0379999999998</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-65.469999999997924</v>
      </c>
      <c r="Q54" s="115">
        <f>Q24+Q27+Q31+Q35-Q36+Q39+Q42+Q45+Q46-Q49+Q51+Q52+Q53</f>
        <v>-0.86999999999999988</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f>AN23+AN26-AN28+AN30-AN32+AN34-AN36+AN38+AN41-AN43+AN45+AN46-AN47-AN49+AN50+AN51+AN52+AN53</f>
        <v>0</v>
      </c>
      <c r="AO54" s="115">
        <f>AO24+AO27+AO31+AO35-AO36+AO39+AO42+AO45+AO46-AO49+AO51+AO52+AO53</f>
        <v>0</v>
      </c>
      <c r="AP54" s="115">
        <f>AP24+AP27+AP31+AP35-AP36+AP39+AP42+AP45+AP46-AP49+AP51+AP52+AP53</f>
        <v>0</v>
      </c>
      <c r="AQ54" s="115">
        <f>AQ24+AQ27+AQ31+AQ35-AQ36+AQ39+AQ42+AQ45+AQ46-AQ49+AQ51+AQ52+AQ53</f>
        <v>0</v>
      </c>
      <c r="AR54" s="115">
        <f>AR24+AR27+AR31+AR35-AR36+AR39+AR42+AR45+AR46-AR49+AR51+AR52+AR53</f>
        <v>0</v>
      </c>
      <c r="AS54" s="114">
        <f>AS23+AS26-AS28+AS30-AS32+AS34-AS36+AS38+AS41-AS43+AS45+AS46-AS47-AS49+AS50+AS51+AS52+AS53</f>
        <v>0</v>
      </c>
      <c r="AT54" s="116">
        <f>AT23+AT26-AT28+AT30-AT32+AT34-AT36+AT38+AT41-AT43+AT45+AT46-AT47-AT49+AT50+AT51+AT52+AT53</f>
        <v>0</v>
      </c>
      <c r="AU54" s="116">
        <f>AU23+AU26-AU28+AU30-AU32+AU34-AU36+AU38+AU41-AU43+AU45+AU46-AU47-AU49+AU50+AU51+AU52+AU53</f>
        <v>0</v>
      </c>
      <c r="AV54" s="311"/>
      <c r="AW54" s="318"/>
    </row>
    <row r="55" spans="2:49" ht="25.5" x14ac:dyDescent="0.2">
      <c r="B55" s="181" t="s">
        <v>304</v>
      </c>
      <c r="C55" s="137" t="s">
        <v>28</v>
      </c>
      <c r="D55" s="114">
        <f t="shared" ref="D55:AC55" si="0">MIN(MAX(0,D56),MAX(0,D57))</f>
        <v>0</v>
      </c>
      <c r="E55" s="115">
        <f t="shared" si="0"/>
        <v>0</v>
      </c>
      <c r="F55" s="115">
        <f t="shared" si="0"/>
        <v>0</v>
      </c>
      <c r="G55" s="115">
        <f t="shared" si="0"/>
        <v>0</v>
      </c>
      <c r="H55" s="115">
        <f t="shared" si="0"/>
        <v>0</v>
      </c>
      <c r="I55" s="114">
        <f t="shared" si="0"/>
        <v>0</v>
      </c>
      <c r="J55" s="114">
        <f t="shared" si="0"/>
        <v>0</v>
      </c>
      <c r="K55" s="115">
        <f t="shared" si="0"/>
        <v>0</v>
      </c>
      <c r="L55" s="115">
        <f t="shared" si="0"/>
        <v>0</v>
      </c>
      <c r="M55" s="115">
        <f t="shared" si="0"/>
        <v>0</v>
      </c>
      <c r="N55" s="115">
        <f t="shared" si="0"/>
        <v>0</v>
      </c>
      <c r="O55" s="114">
        <f t="shared" si="0"/>
        <v>0</v>
      </c>
      <c r="P55" s="114">
        <f t="shared" si="0"/>
        <v>0</v>
      </c>
      <c r="Q55" s="115">
        <f t="shared" si="0"/>
        <v>0</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f t="shared" ref="AN55:AU55" si="1">MIN(MAX(0,AN56),MAX(0,AN57))</f>
        <v>0</v>
      </c>
      <c r="AO55" s="115">
        <f t="shared" si="1"/>
        <v>0</v>
      </c>
      <c r="AP55" s="115">
        <f t="shared" si="1"/>
        <v>0</v>
      </c>
      <c r="AQ55" s="115">
        <f t="shared" si="1"/>
        <v>0</v>
      </c>
      <c r="AR55" s="115">
        <f t="shared" si="1"/>
        <v>0</v>
      </c>
      <c r="AS55" s="114">
        <f t="shared" si="1"/>
        <v>0</v>
      </c>
      <c r="AT55" s="116">
        <f t="shared" si="1"/>
        <v>0</v>
      </c>
      <c r="AU55" s="116">
        <f t="shared" si="1"/>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4" priority="384" stopIfTrue="1" operator="lessThan">
      <formula>0</formula>
    </cfRule>
  </conditionalFormatting>
  <conditionalFormatting sqref="AA11:AA14">
    <cfRule type="cellIs" dxfId="483" priority="382" stopIfTrue="1" operator="lessThan">
      <formula>0</formula>
    </cfRule>
  </conditionalFormatting>
  <conditionalFormatting sqref="AN18:AN19">
    <cfRule type="cellIs" dxfId="482" priority="358" stopIfTrue="1" operator="lessThan">
      <formula>0</formula>
    </cfRule>
  </conditionalFormatting>
  <conditionalFormatting sqref="AU47">
    <cfRule type="cellIs" dxfId="481" priority="27" stopIfTrue="1" operator="lessThan">
      <formula>0</formula>
    </cfRule>
  </conditionalFormatting>
  <conditionalFormatting sqref="AS26">
    <cfRule type="cellIs" dxfId="480" priority="62" stopIfTrue="1" operator="lessThan">
      <formula>0</formula>
    </cfRule>
  </conditionalFormatting>
  <conditionalFormatting sqref="AT26">
    <cfRule type="cellIs" dxfId="479" priority="61" stopIfTrue="1" operator="lessThan">
      <formula>0</formula>
    </cfRule>
  </conditionalFormatting>
  <conditionalFormatting sqref="D5:D7">
    <cfRule type="cellIs" dxfId="478" priority="480" stopIfTrue="1" operator="lessThan">
      <formula>0</formula>
    </cfRule>
  </conditionalFormatting>
  <conditionalFormatting sqref="AU51">
    <cfRule type="cellIs" dxfId="477" priority="18" stopIfTrue="1" operator="lessThan">
      <formula>0</formula>
    </cfRule>
  </conditionalFormatting>
  <conditionalFormatting sqref="J6:J7">
    <cfRule type="cellIs" dxfId="476" priority="478" stopIfTrue="1" operator="lessThan">
      <formula>0</formula>
    </cfRule>
  </conditionalFormatting>
  <conditionalFormatting sqref="AT52">
    <cfRule type="cellIs" dxfId="475" priority="16" stopIfTrue="1" operator="lessThan">
      <formula>0</formula>
    </cfRule>
  </conditionalFormatting>
  <conditionalFormatting sqref="P5:P7">
    <cfRule type="cellIs" dxfId="474" priority="476" stopIfTrue="1" operator="lessThan">
      <formula>0</formula>
    </cfRule>
  </conditionalFormatting>
  <conditionalFormatting sqref="U5:U7">
    <cfRule type="cellIs" dxfId="473" priority="475" stopIfTrue="1" operator="lessThan">
      <formula>0</formula>
    </cfRule>
  </conditionalFormatting>
  <conditionalFormatting sqref="X5:X7">
    <cfRule type="cellIs" dxfId="472" priority="474" stopIfTrue="1" operator="lessThan">
      <formula>0</formula>
    </cfRule>
  </conditionalFormatting>
  <conditionalFormatting sqref="AA5:AA7">
    <cfRule type="cellIs" dxfId="471" priority="473" stopIfTrue="1" operator="lessThan">
      <formula>0</formula>
    </cfRule>
  </conditionalFormatting>
  <conditionalFormatting sqref="AD5:AD7">
    <cfRule type="cellIs" dxfId="470" priority="472" stopIfTrue="1" operator="lessThan">
      <formula>0</formula>
    </cfRule>
  </conditionalFormatting>
  <conditionalFormatting sqref="AI5:AI7">
    <cfRule type="cellIs" dxfId="469" priority="471" stopIfTrue="1" operator="lessThan">
      <formula>0</formula>
    </cfRule>
  </conditionalFormatting>
  <conditionalFormatting sqref="AN5:AN7">
    <cfRule type="cellIs" dxfId="468" priority="470" stopIfTrue="1" operator="lessThan">
      <formula>0</formula>
    </cfRule>
  </conditionalFormatting>
  <conditionalFormatting sqref="AS5:AS7">
    <cfRule type="cellIs" dxfId="467" priority="469" stopIfTrue="1" operator="lessThan">
      <formula>0</formula>
    </cfRule>
  </conditionalFormatting>
  <conditionalFormatting sqref="AT5:AT7">
    <cfRule type="cellIs" dxfId="466" priority="468" stopIfTrue="1" operator="lessThan">
      <formula>0</formula>
    </cfRule>
  </conditionalFormatting>
  <conditionalFormatting sqref="AU5:AU7">
    <cfRule type="cellIs" dxfId="465" priority="467" stopIfTrue="1" operator="lessThan">
      <formula>0</formula>
    </cfRule>
  </conditionalFormatting>
  <conditionalFormatting sqref="D9">
    <cfRule type="cellIs" dxfId="464" priority="466" stopIfTrue="1" operator="lessThan">
      <formula>0</formula>
    </cfRule>
  </conditionalFormatting>
  <conditionalFormatting sqref="D11:D20">
    <cfRule type="cellIs" dxfId="463" priority="465" stopIfTrue="1" operator="lessThan">
      <formula>0</formula>
    </cfRule>
  </conditionalFormatting>
  <conditionalFormatting sqref="E10:I10">
    <cfRule type="cellIs" dxfId="462" priority="464" stopIfTrue="1" operator="lessThan">
      <formula>0</formula>
    </cfRule>
  </conditionalFormatting>
  <conditionalFormatting sqref="E11:I11">
    <cfRule type="cellIs" dxfId="461" priority="463" stopIfTrue="1" operator="lessThan">
      <formula>0</formula>
    </cfRule>
  </conditionalFormatting>
  <conditionalFormatting sqref="E13:I16">
    <cfRule type="cellIs" dxfId="460" priority="462" stopIfTrue="1" operator="lessThan">
      <formula>0</formula>
    </cfRule>
  </conditionalFormatting>
  <conditionalFormatting sqref="E18:I20">
    <cfRule type="cellIs" dxfId="459" priority="461" stopIfTrue="1" operator="lessThan">
      <formula>0</formula>
    </cfRule>
  </conditionalFormatting>
  <conditionalFormatting sqref="H17">
    <cfRule type="cellIs" dxfId="458" priority="460" stopIfTrue="1" operator="lessThan">
      <formula>0</formula>
    </cfRule>
  </conditionalFormatting>
  <conditionalFormatting sqref="D23">
    <cfRule type="cellIs" dxfId="457" priority="459" stopIfTrue="1" operator="lessThan">
      <formula>0</formula>
    </cfRule>
  </conditionalFormatting>
  <conditionalFormatting sqref="D26">
    <cfRule type="cellIs" dxfId="456" priority="458" stopIfTrue="1" operator="lessThan">
      <formula>0</formula>
    </cfRule>
  </conditionalFormatting>
  <conditionalFormatting sqref="D28">
    <cfRule type="cellIs" dxfId="455" priority="457" stopIfTrue="1" operator="lessThan">
      <formula>0</formula>
    </cfRule>
  </conditionalFormatting>
  <conditionalFormatting sqref="D30">
    <cfRule type="cellIs" dxfId="454" priority="456" stopIfTrue="1" operator="lessThan">
      <formula>0</formula>
    </cfRule>
  </conditionalFormatting>
  <conditionalFormatting sqref="D32">
    <cfRule type="cellIs" dxfId="453" priority="455" stopIfTrue="1" operator="lessThan">
      <formula>0</formula>
    </cfRule>
  </conditionalFormatting>
  <conditionalFormatting sqref="AU57">
    <cfRule type="cellIs" dxfId="452" priority="6" stopIfTrue="1" operator="lessThan">
      <formula>0</formula>
    </cfRule>
  </conditionalFormatting>
  <conditionalFormatting sqref="D34">
    <cfRule type="cellIs" dxfId="451" priority="454" stopIfTrue="1" operator="lessThan">
      <formula>0</formula>
    </cfRule>
  </conditionalFormatting>
  <conditionalFormatting sqref="D38">
    <cfRule type="cellIs" dxfId="450" priority="453" stopIfTrue="1" operator="lessThan">
      <formula>0</formula>
    </cfRule>
  </conditionalFormatting>
  <conditionalFormatting sqref="D41">
    <cfRule type="cellIs" dxfId="449" priority="452" stopIfTrue="1" operator="lessThan">
      <formula>0</formula>
    </cfRule>
  </conditionalFormatting>
  <conditionalFormatting sqref="D43">
    <cfRule type="cellIs" dxfId="448" priority="451" stopIfTrue="1" operator="lessThan">
      <formula>0</formula>
    </cfRule>
  </conditionalFormatting>
  <conditionalFormatting sqref="D47">
    <cfRule type="cellIs" dxfId="447" priority="450" stopIfTrue="1" operator="lessThan">
      <formula>0</formula>
    </cfRule>
  </conditionalFormatting>
  <conditionalFormatting sqref="D50">
    <cfRule type="cellIs" dxfId="446" priority="449" stopIfTrue="1" operator="lessThan">
      <formula>0</formula>
    </cfRule>
  </conditionalFormatting>
  <conditionalFormatting sqref="E24:I24">
    <cfRule type="cellIs" dxfId="445" priority="447" stopIfTrue="1" operator="lessThan">
      <formula>0</formula>
    </cfRule>
  </conditionalFormatting>
  <conditionalFormatting sqref="E27:I27">
    <cfRule type="cellIs" dxfId="444" priority="446" stopIfTrue="1" operator="lessThan">
      <formula>0</formula>
    </cfRule>
  </conditionalFormatting>
  <conditionalFormatting sqref="E31:I31">
    <cfRule type="cellIs" dxfId="443" priority="445" stopIfTrue="1" operator="lessThan">
      <formula>0</formula>
    </cfRule>
  </conditionalFormatting>
  <conditionalFormatting sqref="E35:I35">
    <cfRule type="cellIs" dxfId="442" priority="444" stopIfTrue="1" operator="lessThan">
      <formula>0</formula>
    </cfRule>
  </conditionalFormatting>
  <conditionalFormatting sqref="E39:I39">
    <cfRule type="cellIs" dxfId="441" priority="443" stopIfTrue="1" operator="lessThan">
      <formula>0</formula>
    </cfRule>
  </conditionalFormatting>
  <conditionalFormatting sqref="E42:I42">
    <cfRule type="cellIs" dxfId="440" priority="442" stopIfTrue="1" operator="lessThan">
      <formula>0</formula>
    </cfRule>
  </conditionalFormatting>
  <conditionalFormatting sqref="D36">
    <cfRule type="cellIs" dxfId="439" priority="441" stopIfTrue="1" operator="lessThan">
      <formula>0</formula>
    </cfRule>
  </conditionalFormatting>
  <conditionalFormatting sqref="E36:I36">
    <cfRule type="cellIs" dxfId="438" priority="440" stopIfTrue="1" operator="lessThan">
      <formula>0</formula>
    </cfRule>
  </conditionalFormatting>
  <conditionalFormatting sqref="D45">
    <cfRule type="cellIs" dxfId="437" priority="439" stopIfTrue="1" operator="lessThan">
      <formula>0</formula>
    </cfRule>
  </conditionalFormatting>
  <conditionalFormatting sqref="E45:I45">
    <cfRule type="cellIs" dxfId="436" priority="438" stopIfTrue="1" operator="lessThan">
      <formula>0</formula>
    </cfRule>
  </conditionalFormatting>
  <conditionalFormatting sqref="D46">
    <cfRule type="cellIs" dxfId="435" priority="437" stopIfTrue="1" operator="lessThan">
      <formula>0</formula>
    </cfRule>
  </conditionalFormatting>
  <conditionalFormatting sqref="E46:I46">
    <cfRule type="cellIs" dxfId="434" priority="436" stopIfTrue="1" operator="lessThan">
      <formula>0</formula>
    </cfRule>
  </conditionalFormatting>
  <conditionalFormatting sqref="D49">
    <cfRule type="cellIs" dxfId="433" priority="435" stopIfTrue="1" operator="lessThan">
      <formula>0</formula>
    </cfRule>
  </conditionalFormatting>
  <conditionalFormatting sqref="E49:I49">
    <cfRule type="cellIs" dxfId="432" priority="434" stopIfTrue="1" operator="lessThan">
      <formula>0</formula>
    </cfRule>
  </conditionalFormatting>
  <conditionalFormatting sqref="D51">
    <cfRule type="cellIs" dxfId="431" priority="433" stopIfTrue="1" operator="lessThan">
      <formula>0</formula>
    </cfRule>
  </conditionalFormatting>
  <conditionalFormatting sqref="E51:I51">
    <cfRule type="cellIs" dxfId="430" priority="432" stopIfTrue="1" operator="lessThan">
      <formula>0</formula>
    </cfRule>
  </conditionalFormatting>
  <conditionalFormatting sqref="D52">
    <cfRule type="cellIs" dxfId="429" priority="431" stopIfTrue="1" operator="lessThan">
      <formula>0</formula>
    </cfRule>
  </conditionalFormatting>
  <conditionalFormatting sqref="E52:I52">
    <cfRule type="cellIs" dxfId="428" priority="430" stopIfTrue="1" operator="lessThan">
      <formula>0</formula>
    </cfRule>
  </conditionalFormatting>
  <conditionalFormatting sqref="D53">
    <cfRule type="cellIs" dxfId="427" priority="429" stopIfTrue="1" operator="lessThan">
      <formula>0</formula>
    </cfRule>
  </conditionalFormatting>
  <conditionalFormatting sqref="E53:I53">
    <cfRule type="cellIs" dxfId="426" priority="428" stopIfTrue="1" operator="lessThan">
      <formula>0</formula>
    </cfRule>
  </conditionalFormatting>
  <conditionalFormatting sqref="D56">
    <cfRule type="cellIs" dxfId="425" priority="427" stopIfTrue="1" operator="lessThan">
      <formula>0</formula>
    </cfRule>
  </conditionalFormatting>
  <conditionalFormatting sqref="E56:I56">
    <cfRule type="cellIs" dxfId="424" priority="426" stopIfTrue="1" operator="lessThan">
      <formula>0</formula>
    </cfRule>
  </conditionalFormatting>
  <conditionalFormatting sqref="D57">
    <cfRule type="cellIs" dxfId="423" priority="425" stopIfTrue="1" operator="lessThan">
      <formula>0</formula>
    </cfRule>
  </conditionalFormatting>
  <conditionalFormatting sqref="E57:I57">
    <cfRule type="cellIs" dxfId="422" priority="424" stopIfTrue="1" operator="lessThan">
      <formula>0</formula>
    </cfRule>
  </conditionalFormatting>
  <conditionalFormatting sqref="D58">
    <cfRule type="cellIs" dxfId="421" priority="423" stopIfTrue="1" operator="lessThan">
      <formula>0</formula>
    </cfRule>
  </conditionalFormatting>
  <conditionalFormatting sqref="E58:I58">
    <cfRule type="cellIs" dxfId="420" priority="422" stopIfTrue="1" operator="lessThan">
      <formula>0</formula>
    </cfRule>
  </conditionalFormatting>
  <conditionalFormatting sqref="J9">
    <cfRule type="cellIs" dxfId="419" priority="421" stopIfTrue="1" operator="lessThan">
      <formula>0</formula>
    </cfRule>
  </conditionalFormatting>
  <conditionalFormatting sqref="J11:J14">
    <cfRule type="cellIs" dxfId="418" priority="420" stopIfTrue="1" operator="lessThan">
      <formula>0</formula>
    </cfRule>
  </conditionalFormatting>
  <conditionalFormatting sqref="K10:O10">
    <cfRule type="cellIs" dxfId="417" priority="419" stopIfTrue="1" operator="lessThan">
      <formula>0</formula>
    </cfRule>
  </conditionalFormatting>
  <conditionalFormatting sqref="K11:O11">
    <cfRule type="cellIs" dxfId="416" priority="418" stopIfTrue="1" operator="lessThan">
      <formula>0</formula>
    </cfRule>
  </conditionalFormatting>
  <conditionalFormatting sqref="K13:O14">
    <cfRule type="cellIs" dxfId="415" priority="417" stopIfTrue="1" operator="lessThan">
      <formula>0</formula>
    </cfRule>
  </conditionalFormatting>
  <conditionalFormatting sqref="J16:J19">
    <cfRule type="cellIs" dxfId="414" priority="416" stopIfTrue="1" operator="lessThan">
      <formula>0</formula>
    </cfRule>
  </conditionalFormatting>
  <conditionalFormatting sqref="K16:O16">
    <cfRule type="cellIs" dxfId="413" priority="415" stopIfTrue="1" operator="lessThan">
      <formula>0</formula>
    </cfRule>
  </conditionalFormatting>
  <conditionalFormatting sqref="K18:O19">
    <cfRule type="cellIs" dxfId="412" priority="414" stopIfTrue="1" operator="lessThan">
      <formula>0</formula>
    </cfRule>
  </conditionalFormatting>
  <conditionalFormatting sqref="L17:N17">
    <cfRule type="cellIs" dxfId="411" priority="413" stopIfTrue="1" operator="lessThan">
      <formula>0</formula>
    </cfRule>
  </conditionalFormatting>
  <conditionalFormatting sqref="P9">
    <cfRule type="cellIs" dxfId="410" priority="412" stopIfTrue="1" operator="lessThan">
      <formula>0</formula>
    </cfRule>
  </conditionalFormatting>
  <conditionalFormatting sqref="P11:P14">
    <cfRule type="cellIs" dxfId="409" priority="411" stopIfTrue="1" operator="lessThan">
      <formula>0</formula>
    </cfRule>
  </conditionalFormatting>
  <conditionalFormatting sqref="Q10:T10">
    <cfRule type="cellIs" dxfId="408" priority="410" stopIfTrue="1" operator="lessThan">
      <formula>0</formula>
    </cfRule>
  </conditionalFormatting>
  <conditionalFormatting sqref="Q11:T11">
    <cfRule type="cellIs" dxfId="407" priority="409" stopIfTrue="1" operator="lessThan">
      <formula>0</formula>
    </cfRule>
  </conditionalFormatting>
  <conditionalFormatting sqref="Q13:T14">
    <cfRule type="cellIs" dxfId="406" priority="408" stopIfTrue="1" operator="lessThan">
      <formula>0</formula>
    </cfRule>
  </conditionalFormatting>
  <conditionalFormatting sqref="P18:P19">
    <cfRule type="cellIs" dxfId="405" priority="407" stopIfTrue="1" operator="lessThan">
      <formula>0</formula>
    </cfRule>
  </conditionalFormatting>
  <conditionalFormatting sqref="Q18:T19">
    <cfRule type="cellIs" dxfId="404" priority="406" stopIfTrue="1" operator="lessThan">
      <formula>0</formula>
    </cfRule>
  </conditionalFormatting>
  <conditionalFormatting sqref="U9">
    <cfRule type="cellIs" dxfId="403" priority="405" stopIfTrue="1" operator="lessThan">
      <formula>0</formula>
    </cfRule>
  </conditionalFormatting>
  <conditionalFormatting sqref="U11:U14">
    <cfRule type="cellIs" dxfId="402" priority="404" stopIfTrue="1" operator="lessThan">
      <formula>0</formula>
    </cfRule>
  </conditionalFormatting>
  <conditionalFormatting sqref="V10">
    <cfRule type="cellIs" dxfId="401" priority="403" stopIfTrue="1" operator="lessThan">
      <formula>0</formula>
    </cfRule>
  </conditionalFormatting>
  <conditionalFormatting sqref="V11">
    <cfRule type="cellIs" dxfId="400" priority="402" stopIfTrue="1" operator="lessThan">
      <formula>0</formula>
    </cfRule>
  </conditionalFormatting>
  <conditionalFormatting sqref="V13:V14">
    <cfRule type="cellIs" dxfId="399" priority="401" stopIfTrue="1" operator="lessThan">
      <formula>0</formula>
    </cfRule>
  </conditionalFormatting>
  <conditionalFormatting sqref="U18:U19">
    <cfRule type="cellIs" dxfId="398" priority="400" stopIfTrue="1" operator="lessThan">
      <formula>0</formula>
    </cfRule>
  </conditionalFormatting>
  <conditionalFormatting sqref="V18:V19">
    <cfRule type="cellIs" dxfId="397" priority="399" stopIfTrue="1" operator="lessThan">
      <formula>0</formula>
    </cfRule>
  </conditionalFormatting>
  <conditionalFormatting sqref="W10">
    <cfRule type="cellIs" dxfId="396" priority="398" stopIfTrue="1" operator="lessThan">
      <formula>0</formula>
    </cfRule>
  </conditionalFormatting>
  <conditionalFormatting sqref="W11">
    <cfRule type="cellIs" dxfId="395" priority="397" stopIfTrue="1" operator="lessThan">
      <formula>0</formula>
    </cfRule>
  </conditionalFormatting>
  <conditionalFormatting sqref="W13:W14">
    <cfRule type="cellIs" dxfId="394" priority="396" stopIfTrue="1" operator="lessThan">
      <formula>0</formula>
    </cfRule>
  </conditionalFormatting>
  <conditionalFormatting sqref="W18:W19">
    <cfRule type="cellIs" dxfId="393" priority="395" stopIfTrue="1" operator="lessThan">
      <formula>0</formula>
    </cfRule>
  </conditionalFormatting>
  <conditionalFormatting sqref="X9">
    <cfRule type="cellIs" dxfId="392" priority="394" stopIfTrue="1" operator="lessThan">
      <formula>0</formula>
    </cfRule>
  </conditionalFormatting>
  <conditionalFormatting sqref="X11:X14">
    <cfRule type="cellIs" dxfId="391" priority="393" stopIfTrue="1" operator="lessThan">
      <formula>0</formula>
    </cfRule>
  </conditionalFormatting>
  <conditionalFormatting sqref="Y10">
    <cfRule type="cellIs" dxfId="390" priority="392" stopIfTrue="1" operator="lessThan">
      <formula>0</formula>
    </cfRule>
  </conditionalFormatting>
  <conditionalFormatting sqref="Y11">
    <cfRule type="cellIs" dxfId="389" priority="391" stopIfTrue="1" operator="lessThan">
      <formula>0</formula>
    </cfRule>
  </conditionalFormatting>
  <conditionalFormatting sqref="Y13:Y14">
    <cfRule type="cellIs" dxfId="388" priority="390" stopIfTrue="1" operator="lessThan">
      <formula>0</formula>
    </cfRule>
  </conditionalFormatting>
  <conditionalFormatting sqref="X18:X19">
    <cfRule type="cellIs" dxfId="387" priority="389" stopIfTrue="1" operator="lessThan">
      <formula>0</formula>
    </cfRule>
  </conditionalFormatting>
  <conditionalFormatting sqref="Y18:Y19">
    <cfRule type="cellIs" dxfId="386" priority="388" stopIfTrue="1" operator="lessThan">
      <formula>0</formula>
    </cfRule>
  </conditionalFormatting>
  <conditionalFormatting sqref="Z10">
    <cfRule type="cellIs" dxfId="385" priority="387" stopIfTrue="1" operator="lessThan">
      <formula>0</formula>
    </cfRule>
  </conditionalFormatting>
  <conditionalFormatting sqref="Z11">
    <cfRule type="cellIs" dxfId="384" priority="386" stopIfTrue="1" operator="lessThan">
      <formula>0</formula>
    </cfRule>
  </conditionalFormatting>
  <conditionalFormatting sqref="Z13:Z14">
    <cfRule type="cellIs" dxfId="383" priority="385" stopIfTrue="1" operator="lessThan">
      <formula>0</formula>
    </cfRule>
  </conditionalFormatting>
  <conditionalFormatting sqref="AA9">
    <cfRule type="cellIs" dxfId="382" priority="383" stopIfTrue="1" operator="lessThan">
      <formula>0</formula>
    </cfRule>
  </conditionalFormatting>
  <conditionalFormatting sqref="AB10">
    <cfRule type="cellIs" dxfId="381" priority="381" stopIfTrue="1" operator="lessThan">
      <formula>0</formula>
    </cfRule>
  </conditionalFormatting>
  <conditionalFormatting sqref="AB11">
    <cfRule type="cellIs" dxfId="380" priority="380" stopIfTrue="1" operator="lessThan">
      <formula>0</formula>
    </cfRule>
  </conditionalFormatting>
  <conditionalFormatting sqref="AB13:AB14">
    <cfRule type="cellIs" dxfId="379" priority="379" stopIfTrue="1" operator="lessThan">
      <formula>0</formula>
    </cfRule>
  </conditionalFormatting>
  <conditionalFormatting sqref="AA18:AA19">
    <cfRule type="cellIs" dxfId="378" priority="378" stopIfTrue="1" operator="lessThan">
      <formula>0</formula>
    </cfRule>
  </conditionalFormatting>
  <conditionalFormatting sqref="AB18:AB19">
    <cfRule type="cellIs" dxfId="377" priority="377" stopIfTrue="1" operator="lessThan">
      <formula>0</formula>
    </cfRule>
  </conditionalFormatting>
  <conditionalFormatting sqref="AC10">
    <cfRule type="cellIs" dxfId="376" priority="376" stopIfTrue="1" operator="lessThan">
      <formula>0</formula>
    </cfRule>
  </conditionalFormatting>
  <conditionalFormatting sqref="AC11">
    <cfRule type="cellIs" dxfId="375" priority="375" stopIfTrue="1" operator="lessThan">
      <formula>0</formula>
    </cfRule>
  </conditionalFormatting>
  <conditionalFormatting sqref="AC13:AC14">
    <cfRule type="cellIs" dxfId="374" priority="374" stopIfTrue="1" operator="lessThan">
      <formula>0</formula>
    </cfRule>
  </conditionalFormatting>
  <conditionalFormatting sqref="AC18:AC19">
    <cfRule type="cellIs" dxfId="373" priority="373" stopIfTrue="1" operator="lessThan">
      <formula>0</formula>
    </cfRule>
  </conditionalFormatting>
  <conditionalFormatting sqref="AD9">
    <cfRule type="cellIs" dxfId="372" priority="372" stopIfTrue="1" operator="lessThan">
      <formula>0</formula>
    </cfRule>
  </conditionalFormatting>
  <conditionalFormatting sqref="AD11:AD14">
    <cfRule type="cellIs" dxfId="371" priority="371" stopIfTrue="1" operator="lessThan">
      <formula>0</formula>
    </cfRule>
  </conditionalFormatting>
  <conditionalFormatting sqref="AD18:AD19">
    <cfRule type="cellIs" dxfId="370" priority="370" stopIfTrue="1" operator="lessThan">
      <formula>0</formula>
    </cfRule>
  </conditionalFormatting>
  <conditionalFormatting sqref="AS57">
    <cfRule type="cellIs" dxfId="369" priority="8" stopIfTrue="1" operator="lessThan">
      <formula>0</formula>
    </cfRule>
  </conditionalFormatting>
  <conditionalFormatting sqref="AT57">
    <cfRule type="cellIs" dxfId="368" priority="7" stopIfTrue="1" operator="lessThan">
      <formula>0</formula>
    </cfRule>
  </conditionalFormatting>
  <conditionalFormatting sqref="AI9">
    <cfRule type="cellIs" dxfId="367" priority="366" stopIfTrue="1" operator="lessThan">
      <formula>0</formula>
    </cfRule>
  </conditionalFormatting>
  <conditionalFormatting sqref="AI11:AI14">
    <cfRule type="cellIs" dxfId="366" priority="365" stopIfTrue="1" operator="lessThan">
      <formula>0</formula>
    </cfRule>
  </conditionalFormatting>
  <conditionalFormatting sqref="AI18:AI19">
    <cfRule type="cellIs" dxfId="365" priority="364" stopIfTrue="1" operator="lessThan">
      <formula>0</formula>
    </cfRule>
  </conditionalFormatting>
  <conditionalFormatting sqref="AN9">
    <cfRule type="cellIs" dxfId="364" priority="363" stopIfTrue="1" operator="lessThan">
      <formula>0</formula>
    </cfRule>
  </conditionalFormatting>
  <conditionalFormatting sqref="AN11:AN14">
    <cfRule type="cellIs" dxfId="363" priority="362" stopIfTrue="1" operator="lessThan">
      <formula>0</formula>
    </cfRule>
  </conditionalFormatting>
  <conditionalFormatting sqref="AO10:AR10">
    <cfRule type="cellIs" dxfId="362" priority="361" stopIfTrue="1" operator="lessThan">
      <formula>0</formula>
    </cfRule>
  </conditionalFormatting>
  <conditionalFormatting sqref="AO11:AR11">
    <cfRule type="cellIs" dxfId="361" priority="360" stopIfTrue="1" operator="lessThan">
      <formula>0</formula>
    </cfRule>
  </conditionalFormatting>
  <conditionalFormatting sqref="AO13:AR14">
    <cfRule type="cellIs" dxfId="360" priority="359" stopIfTrue="1" operator="lessThan">
      <formula>0</formula>
    </cfRule>
  </conditionalFormatting>
  <conditionalFormatting sqref="AO18:AR19">
    <cfRule type="cellIs" dxfId="359" priority="357" stopIfTrue="1" operator="lessThan">
      <formula>0</formula>
    </cfRule>
  </conditionalFormatting>
  <conditionalFormatting sqref="AS9">
    <cfRule type="cellIs" dxfId="358" priority="356" stopIfTrue="1" operator="lessThan">
      <formula>0</formula>
    </cfRule>
  </conditionalFormatting>
  <conditionalFormatting sqref="AT9">
    <cfRule type="cellIs" dxfId="357" priority="355" stopIfTrue="1" operator="lessThan">
      <formula>0</formula>
    </cfRule>
  </conditionalFormatting>
  <conditionalFormatting sqref="AU9">
    <cfRule type="cellIs" dxfId="356" priority="354" stopIfTrue="1" operator="lessThan">
      <formula>0</formula>
    </cfRule>
  </conditionalFormatting>
  <conditionalFormatting sqref="AS11">
    <cfRule type="cellIs" dxfId="355" priority="353" stopIfTrue="1" operator="lessThan">
      <formula>0</formula>
    </cfRule>
  </conditionalFormatting>
  <conditionalFormatting sqref="AT11">
    <cfRule type="cellIs" dxfId="354" priority="352" stopIfTrue="1" operator="lessThan">
      <formula>0</formula>
    </cfRule>
  </conditionalFormatting>
  <conditionalFormatting sqref="AU11">
    <cfRule type="cellIs" dxfId="353" priority="351" stopIfTrue="1" operator="lessThan">
      <formula>0</formula>
    </cfRule>
  </conditionalFormatting>
  <conditionalFormatting sqref="AS12">
    <cfRule type="cellIs" dxfId="352" priority="350" stopIfTrue="1" operator="lessThan">
      <formula>0</formula>
    </cfRule>
  </conditionalFormatting>
  <conditionalFormatting sqref="AT12">
    <cfRule type="cellIs" dxfId="351" priority="349" stopIfTrue="1" operator="lessThan">
      <formula>0</formula>
    </cfRule>
  </conditionalFormatting>
  <conditionalFormatting sqref="AU12">
    <cfRule type="cellIs" dxfId="350" priority="348" stopIfTrue="1" operator="lessThan">
      <formula>0</formula>
    </cfRule>
  </conditionalFormatting>
  <conditionalFormatting sqref="AS13">
    <cfRule type="cellIs" dxfId="349" priority="347" stopIfTrue="1" operator="lessThan">
      <formula>0</formula>
    </cfRule>
  </conditionalFormatting>
  <conditionalFormatting sqref="AT13">
    <cfRule type="cellIs" dxfId="348" priority="346" stopIfTrue="1" operator="lessThan">
      <formula>0</formula>
    </cfRule>
  </conditionalFormatting>
  <conditionalFormatting sqref="AU13">
    <cfRule type="cellIs" dxfId="347" priority="345" stopIfTrue="1" operator="lessThan">
      <formula>0</formula>
    </cfRule>
  </conditionalFormatting>
  <conditionalFormatting sqref="AS14">
    <cfRule type="cellIs" dxfId="346" priority="344" stopIfTrue="1" operator="lessThan">
      <formula>0</formula>
    </cfRule>
  </conditionalFormatting>
  <conditionalFormatting sqref="AT14">
    <cfRule type="cellIs" dxfId="345" priority="343" stopIfTrue="1" operator="lessThan">
      <formula>0</formula>
    </cfRule>
  </conditionalFormatting>
  <conditionalFormatting sqref="AU14">
    <cfRule type="cellIs" dxfId="344" priority="342" stopIfTrue="1" operator="lessThan">
      <formula>0</formula>
    </cfRule>
  </conditionalFormatting>
  <conditionalFormatting sqref="AS18">
    <cfRule type="cellIs" dxfId="343" priority="341" stopIfTrue="1" operator="lessThan">
      <formula>0</formula>
    </cfRule>
  </conditionalFormatting>
  <conditionalFormatting sqref="AT18">
    <cfRule type="cellIs" dxfId="342" priority="340" stopIfTrue="1" operator="lessThan">
      <formula>0</formula>
    </cfRule>
  </conditionalFormatting>
  <conditionalFormatting sqref="AU18">
    <cfRule type="cellIs" dxfId="341" priority="339" stopIfTrue="1" operator="lessThan">
      <formula>0</formula>
    </cfRule>
  </conditionalFormatting>
  <conditionalFormatting sqref="AS19">
    <cfRule type="cellIs" dxfId="340" priority="338" stopIfTrue="1" operator="lessThan">
      <formula>0</formula>
    </cfRule>
  </conditionalFormatting>
  <conditionalFormatting sqref="AT19">
    <cfRule type="cellIs" dxfId="339" priority="337" stopIfTrue="1" operator="lessThan">
      <formula>0</formula>
    </cfRule>
  </conditionalFormatting>
  <conditionalFormatting sqref="AU19">
    <cfRule type="cellIs" dxfId="338" priority="336" stopIfTrue="1" operator="lessThan">
      <formula>0</formula>
    </cfRule>
  </conditionalFormatting>
  <conditionalFormatting sqref="J23">
    <cfRule type="cellIs" dxfId="337" priority="335" stopIfTrue="1" operator="lessThan">
      <formula>0</formula>
    </cfRule>
  </conditionalFormatting>
  <conditionalFormatting sqref="J26">
    <cfRule type="cellIs" dxfId="336" priority="334" stopIfTrue="1" operator="lessThan">
      <formula>0</formula>
    </cfRule>
  </conditionalFormatting>
  <conditionalFormatting sqref="J28">
    <cfRule type="cellIs" dxfId="335" priority="333" stopIfTrue="1" operator="lessThan">
      <formula>0</formula>
    </cfRule>
  </conditionalFormatting>
  <conditionalFormatting sqref="J30">
    <cfRule type="cellIs" dxfId="334" priority="332" stopIfTrue="1" operator="lessThan">
      <formula>0</formula>
    </cfRule>
  </conditionalFormatting>
  <conditionalFormatting sqref="J32">
    <cfRule type="cellIs" dxfId="333" priority="331" stopIfTrue="1" operator="lessThan">
      <formula>0</formula>
    </cfRule>
  </conditionalFormatting>
  <conditionalFormatting sqref="J34">
    <cfRule type="cellIs" dxfId="332" priority="330" stopIfTrue="1" operator="lessThan">
      <formula>0</formula>
    </cfRule>
  </conditionalFormatting>
  <conditionalFormatting sqref="J38">
    <cfRule type="cellIs" dxfId="331" priority="329" stopIfTrue="1" operator="lessThan">
      <formula>0</formula>
    </cfRule>
  </conditionalFormatting>
  <conditionalFormatting sqref="J41">
    <cfRule type="cellIs" dxfId="330" priority="328" stopIfTrue="1" operator="lessThan">
      <formula>0</formula>
    </cfRule>
  </conditionalFormatting>
  <conditionalFormatting sqref="J43">
    <cfRule type="cellIs" dxfId="329" priority="327" stopIfTrue="1" operator="lessThan">
      <formula>0</formula>
    </cfRule>
  </conditionalFormatting>
  <conditionalFormatting sqref="J47">
    <cfRule type="cellIs" dxfId="328" priority="326" stopIfTrue="1" operator="lessThan">
      <formula>0</formula>
    </cfRule>
  </conditionalFormatting>
  <conditionalFormatting sqref="J50">
    <cfRule type="cellIs" dxfId="327" priority="325" stopIfTrue="1" operator="lessThan">
      <formula>0</formula>
    </cfRule>
  </conditionalFormatting>
  <conditionalFormatting sqref="L24:O24">
    <cfRule type="cellIs" dxfId="326" priority="324" stopIfTrue="1" operator="lessThan">
      <formula>0</formula>
    </cfRule>
  </conditionalFormatting>
  <conditionalFormatting sqref="K27:O27">
    <cfRule type="cellIs" dxfId="325" priority="323" stopIfTrue="1" operator="lessThan">
      <formula>0</formula>
    </cfRule>
  </conditionalFormatting>
  <conditionalFormatting sqref="K31:O31">
    <cfRule type="cellIs" dxfId="324" priority="322" stopIfTrue="1" operator="lessThan">
      <formula>0</formula>
    </cfRule>
  </conditionalFormatting>
  <conditionalFormatting sqref="K35:O35">
    <cfRule type="cellIs" dxfId="323" priority="321" stopIfTrue="1" operator="lessThan">
      <formula>0</formula>
    </cfRule>
  </conditionalFormatting>
  <conditionalFormatting sqref="K39:O39">
    <cfRule type="cellIs" dxfId="322" priority="320" stopIfTrue="1" operator="lessThan">
      <formula>0</formula>
    </cfRule>
  </conditionalFormatting>
  <conditionalFormatting sqref="K42:O42">
    <cfRule type="cellIs" dxfId="321" priority="319" stopIfTrue="1" operator="lessThan">
      <formula>0</formula>
    </cfRule>
  </conditionalFormatting>
  <conditionalFormatting sqref="J36">
    <cfRule type="cellIs" dxfId="320" priority="318" stopIfTrue="1" operator="lessThan">
      <formula>0</formula>
    </cfRule>
  </conditionalFormatting>
  <conditionalFormatting sqref="K36:O36">
    <cfRule type="cellIs" dxfId="319" priority="317" stopIfTrue="1" operator="lessThan">
      <formula>0</formula>
    </cfRule>
  </conditionalFormatting>
  <conditionalFormatting sqref="J45">
    <cfRule type="cellIs" dxfId="318" priority="316" stopIfTrue="1" operator="lessThan">
      <formula>0</formula>
    </cfRule>
  </conditionalFormatting>
  <conditionalFormatting sqref="K45:O45">
    <cfRule type="cellIs" dxfId="317" priority="315" stopIfTrue="1" operator="lessThan">
      <formula>0</formula>
    </cfRule>
  </conditionalFormatting>
  <conditionalFormatting sqref="J46">
    <cfRule type="cellIs" dxfId="316" priority="314" stopIfTrue="1" operator="lessThan">
      <formula>0</formula>
    </cfRule>
  </conditionalFormatting>
  <conditionalFormatting sqref="K46:O46">
    <cfRule type="cellIs" dxfId="315" priority="313" stopIfTrue="1" operator="lessThan">
      <formula>0</formula>
    </cfRule>
  </conditionalFormatting>
  <conditionalFormatting sqref="J49">
    <cfRule type="cellIs" dxfId="314" priority="312" stopIfTrue="1" operator="lessThan">
      <formula>0</formula>
    </cfRule>
  </conditionalFormatting>
  <conditionalFormatting sqref="K49:O49">
    <cfRule type="cellIs" dxfId="313" priority="311" stopIfTrue="1" operator="lessThan">
      <formula>0</formula>
    </cfRule>
  </conditionalFormatting>
  <conditionalFormatting sqref="J51">
    <cfRule type="cellIs" dxfId="312" priority="310" stopIfTrue="1" operator="lessThan">
      <formula>0</formula>
    </cfRule>
  </conditionalFormatting>
  <conditionalFormatting sqref="K51:O51">
    <cfRule type="cellIs" dxfId="311" priority="309" stopIfTrue="1" operator="lessThan">
      <formula>0</formula>
    </cfRule>
  </conditionalFormatting>
  <conditionalFormatting sqref="J52">
    <cfRule type="cellIs" dxfId="310" priority="308" stopIfTrue="1" operator="lessThan">
      <formula>0</formula>
    </cfRule>
  </conditionalFormatting>
  <conditionalFormatting sqref="K52:O52">
    <cfRule type="cellIs" dxfId="309" priority="307" stopIfTrue="1" operator="lessThan">
      <formula>0</formula>
    </cfRule>
  </conditionalFormatting>
  <conditionalFormatting sqref="J53">
    <cfRule type="cellIs" dxfId="308" priority="306" stopIfTrue="1" operator="lessThan">
      <formula>0</formula>
    </cfRule>
  </conditionalFormatting>
  <conditionalFormatting sqref="K53:O53">
    <cfRule type="cellIs" dxfId="307" priority="305" stopIfTrue="1" operator="lessThan">
      <formula>0</formula>
    </cfRule>
  </conditionalFormatting>
  <conditionalFormatting sqref="P23">
    <cfRule type="cellIs" dxfId="306" priority="304" stopIfTrue="1" operator="lessThan">
      <formula>0</formula>
    </cfRule>
  </conditionalFormatting>
  <conditionalFormatting sqref="P26">
    <cfRule type="cellIs" dxfId="305" priority="303" stopIfTrue="1" operator="lessThan">
      <formula>0</formula>
    </cfRule>
  </conditionalFormatting>
  <conditionalFormatting sqref="P28">
    <cfRule type="cellIs" dxfId="304" priority="302" stopIfTrue="1" operator="lessThan">
      <formula>0</formula>
    </cfRule>
  </conditionalFormatting>
  <conditionalFormatting sqref="P30">
    <cfRule type="cellIs" dxfId="303" priority="301" stopIfTrue="1" operator="lessThan">
      <formula>0</formula>
    </cfRule>
  </conditionalFormatting>
  <conditionalFormatting sqref="P32">
    <cfRule type="cellIs" dxfId="302" priority="300" stopIfTrue="1" operator="lessThan">
      <formula>0</formula>
    </cfRule>
  </conditionalFormatting>
  <conditionalFormatting sqref="P34">
    <cfRule type="cellIs" dxfId="301" priority="299" stopIfTrue="1" operator="lessThan">
      <formula>0</formula>
    </cfRule>
  </conditionalFormatting>
  <conditionalFormatting sqref="P38">
    <cfRule type="cellIs" dxfId="300" priority="298" stopIfTrue="1" operator="lessThan">
      <formula>0</formula>
    </cfRule>
  </conditionalFormatting>
  <conditionalFormatting sqref="P41">
    <cfRule type="cellIs" dxfId="299" priority="297" stopIfTrue="1" operator="lessThan">
      <formula>0</formula>
    </cfRule>
  </conditionalFormatting>
  <conditionalFormatting sqref="P43">
    <cfRule type="cellIs" dxfId="298" priority="296" stopIfTrue="1" operator="lessThan">
      <formula>0</formula>
    </cfRule>
  </conditionalFormatting>
  <conditionalFormatting sqref="P47">
    <cfRule type="cellIs" dxfId="297" priority="295" stopIfTrue="1" operator="lessThan">
      <formula>0</formula>
    </cfRule>
  </conditionalFormatting>
  <conditionalFormatting sqref="P50">
    <cfRule type="cellIs" dxfId="296" priority="294" stopIfTrue="1" operator="lessThan">
      <formula>0</formula>
    </cfRule>
  </conditionalFormatting>
  <conditionalFormatting sqref="Q24:T24">
    <cfRule type="cellIs" dxfId="295" priority="293" stopIfTrue="1" operator="lessThan">
      <formula>0</formula>
    </cfRule>
  </conditionalFormatting>
  <conditionalFormatting sqref="Q27:T27">
    <cfRule type="cellIs" dxfId="294" priority="292" stopIfTrue="1" operator="lessThan">
      <formula>0</formula>
    </cfRule>
  </conditionalFormatting>
  <conditionalFormatting sqref="Q31:T31">
    <cfRule type="cellIs" dxfId="293" priority="291" stopIfTrue="1" operator="lessThan">
      <formula>0</formula>
    </cfRule>
  </conditionalFormatting>
  <conditionalFormatting sqref="Q35:T35">
    <cfRule type="cellIs" dxfId="292" priority="290" stopIfTrue="1" operator="lessThan">
      <formula>0</formula>
    </cfRule>
  </conditionalFormatting>
  <conditionalFormatting sqref="Q39:T39">
    <cfRule type="cellIs" dxfId="291" priority="289" stopIfTrue="1" operator="lessThan">
      <formula>0</formula>
    </cfRule>
  </conditionalFormatting>
  <conditionalFormatting sqref="Q42:T42">
    <cfRule type="cellIs" dxfId="290" priority="288" stopIfTrue="1" operator="lessThan">
      <formula>0</formula>
    </cfRule>
  </conditionalFormatting>
  <conditionalFormatting sqref="P36">
    <cfRule type="cellIs" dxfId="289" priority="287" stopIfTrue="1" operator="lessThan">
      <formula>0</formula>
    </cfRule>
  </conditionalFormatting>
  <conditionalFormatting sqref="Q36:T36">
    <cfRule type="cellIs" dxfId="288" priority="286" stopIfTrue="1" operator="lessThan">
      <formula>0</formula>
    </cfRule>
  </conditionalFormatting>
  <conditionalFormatting sqref="P45">
    <cfRule type="cellIs" dxfId="287" priority="285" stopIfTrue="1" operator="lessThan">
      <formula>0</formula>
    </cfRule>
  </conditionalFormatting>
  <conditionalFormatting sqref="Q45:T45">
    <cfRule type="cellIs" dxfId="286" priority="284" stopIfTrue="1" operator="lessThan">
      <formula>0</formula>
    </cfRule>
  </conditionalFormatting>
  <conditionalFormatting sqref="P46">
    <cfRule type="cellIs" dxfId="285" priority="283" stopIfTrue="1" operator="lessThan">
      <formula>0</formula>
    </cfRule>
  </conditionalFormatting>
  <conditionalFormatting sqref="Q46:T46">
    <cfRule type="cellIs" dxfId="284" priority="282" stopIfTrue="1" operator="lessThan">
      <formula>0</formula>
    </cfRule>
  </conditionalFormatting>
  <conditionalFormatting sqref="P49">
    <cfRule type="cellIs" dxfId="283" priority="281" stopIfTrue="1" operator="lessThan">
      <formula>0</formula>
    </cfRule>
  </conditionalFormatting>
  <conditionalFormatting sqref="Q49:T49">
    <cfRule type="cellIs" dxfId="282" priority="280" stopIfTrue="1" operator="lessThan">
      <formula>0</formula>
    </cfRule>
  </conditionalFormatting>
  <conditionalFormatting sqref="P51">
    <cfRule type="cellIs" dxfId="281" priority="279" stopIfTrue="1" operator="lessThan">
      <formula>0</formula>
    </cfRule>
  </conditionalFormatting>
  <conditionalFormatting sqref="Q51:T51">
    <cfRule type="cellIs" dxfId="280" priority="278" stopIfTrue="1" operator="lessThan">
      <formula>0</formula>
    </cfRule>
  </conditionalFormatting>
  <conditionalFormatting sqref="P52">
    <cfRule type="cellIs" dxfId="279" priority="277" stopIfTrue="1" operator="lessThan">
      <formula>0</formula>
    </cfRule>
  </conditionalFormatting>
  <conditionalFormatting sqref="Q52:T52">
    <cfRule type="cellIs" dxfId="278" priority="276" stopIfTrue="1" operator="lessThan">
      <formula>0</formula>
    </cfRule>
  </conditionalFormatting>
  <conditionalFormatting sqref="P53">
    <cfRule type="cellIs" dxfId="277" priority="275" stopIfTrue="1" operator="lessThan">
      <formula>0</formula>
    </cfRule>
  </conditionalFormatting>
  <conditionalFormatting sqref="Q53:T53">
    <cfRule type="cellIs" dxfId="276" priority="274" stopIfTrue="1" operator="lessThan">
      <formula>0</formula>
    </cfRule>
  </conditionalFormatting>
  <conditionalFormatting sqref="U23">
    <cfRule type="cellIs" dxfId="275" priority="273" stopIfTrue="1" operator="lessThan">
      <formula>0</formula>
    </cfRule>
  </conditionalFormatting>
  <conditionalFormatting sqref="U26">
    <cfRule type="cellIs" dxfId="274" priority="272" stopIfTrue="1" operator="lessThan">
      <formula>0</formula>
    </cfRule>
  </conditionalFormatting>
  <conditionalFormatting sqref="U28">
    <cfRule type="cellIs" dxfId="273" priority="271" stopIfTrue="1" operator="lessThan">
      <formula>0</formula>
    </cfRule>
  </conditionalFormatting>
  <conditionalFormatting sqref="U30">
    <cfRule type="cellIs" dxfId="272" priority="270" stopIfTrue="1" operator="lessThan">
      <formula>0</formula>
    </cfRule>
  </conditionalFormatting>
  <conditionalFormatting sqref="U32">
    <cfRule type="cellIs" dxfId="271" priority="269" stopIfTrue="1" operator="lessThan">
      <formula>0</formula>
    </cfRule>
  </conditionalFormatting>
  <conditionalFormatting sqref="U34">
    <cfRule type="cellIs" dxfId="270" priority="268" stopIfTrue="1" operator="lessThan">
      <formula>0</formula>
    </cfRule>
  </conditionalFormatting>
  <conditionalFormatting sqref="U38">
    <cfRule type="cellIs" dxfId="269" priority="267" stopIfTrue="1" operator="lessThan">
      <formula>0</formula>
    </cfRule>
  </conditionalFormatting>
  <conditionalFormatting sqref="U41">
    <cfRule type="cellIs" dxfId="268" priority="266" stopIfTrue="1" operator="lessThan">
      <formula>0</formula>
    </cfRule>
  </conditionalFormatting>
  <conditionalFormatting sqref="U43">
    <cfRule type="cellIs" dxfId="267" priority="265" stopIfTrue="1" operator="lessThan">
      <formula>0</formula>
    </cfRule>
  </conditionalFormatting>
  <conditionalFormatting sqref="U47">
    <cfRule type="cellIs" dxfId="266" priority="264" stopIfTrue="1" operator="lessThan">
      <formula>0</formula>
    </cfRule>
  </conditionalFormatting>
  <conditionalFormatting sqref="U50">
    <cfRule type="cellIs" dxfId="265" priority="263" stopIfTrue="1" operator="lessThan">
      <formula>0</formula>
    </cfRule>
  </conditionalFormatting>
  <conditionalFormatting sqref="V24:W24">
    <cfRule type="cellIs" dxfId="264" priority="262" stopIfTrue="1" operator="lessThan">
      <formula>0</formula>
    </cfRule>
  </conditionalFormatting>
  <conditionalFormatting sqref="V27:W27">
    <cfRule type="cellIs" dxfId="263" priority="261" stopIfTrue="1" operator="lessThan">
      <formula>0</formula>
    </cfRule>
  </conditionalFormatting>
  <conditionalFormatting sqref="V31:W31">
    <cfRule type="cellIs" dxfId="262" priority="260" stopIfTrue="1" operator="lessThan">
      <formula>0</formula>
    </cfRule>
  </conditionalFormatting>
  <conditionalFormatting sqref="V35:W35">
    <cfRule type="cellIs" dxfId="261" priority="259" stopIfTrue="1" operator="lessThan">
      <formula>0</formula>
    </cfRule>
  </conditionalFormatting>
  <conditionalFormatting sqref="V39:W39">
    <cfRule type="cellIs" dxfId="260" priority="258" stopIfTrue="1" operator="lessThan">
      <formula>0</formula>
    </cfRule>
  </conditionalFormatting>
  <conditionalFormatting sqref="V42:W42">
    <cfRule type="cellIs" dxfId="259" priority="257" stopIfTrue="1" operator="lessThan">
      <formula>0</formula>
    </cfRule>
  </conditionalFormatting>
  <conditionalFormatting sqref="U36">
    <cfRule type="cellIs" dxfId="258" priority="256" stopIfTrue="1" operator="lessThan">
      <formula>0</formula>
    </cfRule>
  </conditionalFormatting>
  <conditionalFormatting sqref="V36:W36">
    <cfRule type="cellIs" dxfId="257" priority="255" stopIfTrue="1" operator="lessThan">
      <formula>0</formula>
    </cfRule>
  </conditionalFormatting>
  <conditionalFormatting sqref="U45">
    <cfRule type="cellIs" dxfId="256" priority="254" stopIfTrue="1" operator="lessThan">
      <formula>0</formula>
    </cfRule>
  </conditionalFormatting>
  <conditionalFormatting sqref="V45:W45">
    <cfRule type="cellIs" dxfId="255" priority="253" stopIfTrue="1" operator="lessThan">
      <formula>0</formula>
    </cfRule>
  </conditionalFormatting>
  <conditionalFormatting sqref="U46">
    <cfRule type="cellIs" dxfId="254" priority="252" stopIfTrue="1" operator="lessThan">
      <formula>0</formula>
    </cfRule>
  </conditionalFormatting>
  <conditionalFormatting sqref="V46:W46">
    <cfRule type="cellIs" dxfId="253" priority="251" stopIfTrue="1" operator="lessThan">
      <formula>0</formula>
    </cfRule>
  </conditionalFormatting>
  <conditionalFormatting sqref="U49">
    <cfRule type="cellIs" dxfId="252" priority="250" stopIfTrue="1" operator="lessThan">
      <formula>0</formula>
    </cfRule>
  </conditionalFormatting>
  <conditionalFormatting sqref="V49:W49">
    <cfRule type="cellIs" dxfId="251" priority="249" stopIfTrue="1" operator="lessThan">
      <formula>0</formula>
    </cfRule>
  </conditionalFormatting>
  <conditionalFormatting sqref="U51">
    <cfRule type="cellIs" dxfId="250" priority="248" stopIfTrue="1" operator="lessThan">
      <formula>0</formula>
    </cfRule>
  </conditionalFormatting>
  <conditionalFormatting sqref="V51:W51">
    <cfRule type="cellIs" dxfId="249" priority="247" stopIfTrue="1" operator="lessThan">
      <formula>0</formula>
    </cfRule>
  </conditionalFormatting>
  <conditionalFormatting sqref="U52">
    <cfRule type="cellIs" dxfId="248" priority="246" stopIfTrue="1" operator="lessThan">
      <formula>0</formula>
    </cfRule>
  </conditionalFormatting>
  <conditionalFormatting sqref="V52:W52">
    <cfRule type="cellIs" dxfId="247" priority="245" stopIfTrue="1" operator="lessThan">
      <formula>0</formula>
    </cfRule>
  </conditionalFormatting>
  <conditionalFormatting sqref="U53">
    <cfRule type="cellIs" dxfId="246" priority="244" stopIfTrue="1" operator="lessThan">
      <formula>0</formula>
    </cfRule>
  </conditionalFormatting>
  <conditionalFormatting sqref="V53:W53">
    <cfRule type="cellIs" dxfId="245" priority="243" stopIfTrue="1" operator="lessThan">
      <formula>0</formula>
    </cfRule>
  </conditionalFormatting>
  <conditionalFormatting sqref="X23">
    <cfRule type="cellIs" dxfId="244" priority="242" stopIfTrue="1" operator="lessThan">
      <formula>0</formula>
    </cfRule>
  </conditionalFormatting>
  <conditionalFormatting sqref="X26">
    <cfRule type="cellIs" dxfId="243" priority="241" stopIfTrue="1" operator="lessThan">
      <formula>0</formula>
    </cfRule>
  </conditionalFormatting>
  <conditionalFormatting sqref="X28">
    <cfRule type="cellIs" dxfId="242" priority="240" stopIfTrue="1" operator="lessThan">
      <formula>0</formula>
    </cfRule>
  </conditionalFormatting>
  <conditionalFormatting sqref="X30">
    <cfRule type="cellIs" dxfId="241" priority="239" stopIfTrue="1" operator="lessThan">
      <formula>0</formula>
    </cfRule>
  </conditionalFormatting>
  <conditionalFormatting sqref="X32">
    <cfRule type="cellIs" dxfId="240" priority="238" stopIfTrue="1" operator="lessThan">
      <formula>0</formula>
    </cfRule>
  </conditionalFormatting>
  <conditionalFormatting sqref="X34">
    <cfRule type="cellIs" dxfId="239" priority="237" stopIfTrue="1" operator="lessThan">
      <formula>0</formula>
    </cfRule>
  </conditionalFormatting>
  <conditionalFormatting sqref="X38">
    <cfRule type="cellIs" dxfId="238" priority="236" stopIfTrue="1" operator="lessThan">
      <formula>0</formula>
    </cfRule>
  </conditionalFormatting>
  <conditionalFormatting sqref="X41">
    <cfRule type="cellIs" dxfId="237" priority="235" stopIfTrue="1" operator="lessThan">
      <formula>0</formula>
    </cfRule>
  </conditionalFormatting>
  <conditionalFormatting sqref="X43">
    <cfRule type="cellIs" dxfId="236" priority="234" stopIfTrue="1" operator="lessThan">
      <formula>0</formula>
    </cfRule>
  </conditionalFormatting>
  <conditionalFormatting sqref="X47">
    <cfRule type="cellIs" dxfId="235" priority="233" stopIfTrue="1" operator="lessThan">
      <formula>0</formula>
    </cfRule>
  </conditionalFormatting>
  <conditionalFormatting sqref="X50">
    <cfRule type="cellIs" dxfId="234" priority="232" stopIfTrue="1" operator="lessThan">
      <formula>0</formula>
    </cfRule>
  </conditionalFormatting>
  <conditionalFormatting sqref="Y24:Z24">
    <cfRule type="cellIs" dxfId="233" priority="231" stopIfTrue="1" operator="lessThan">
      <formula>0</formula>
    </cfRule>
  </conditionalFormatting>
  <conditionalFormatting sqref="Y27:Z27">
    <cfRule type="cellIs" dxfId="232" priority="230" stopIfTrue="1" operator="lessThan">
      <formula>0</formula>
    </cfRule>
  </conditionalFormatting>
  <conditionalFormatting sqref="Y31:Z31">
    <cfRule type="cellIs" dxfId="231" priority="229" stopIfTrue="1" operator="lessThan">
      <formula>0</formula>
    </cfRule>
  </conditionalFormatting>
  <conditionalFormatting sqref="Y35:Z35">
    <cfRule type="cellIs" dxfId="230" priority="228" stopIfTrue="1" operator="lessThan">
      <formula>0</formula>
    </cfRule>
  </conditionalFormatting>
  <conditionalFormatting sqref="Y39:Z39">
    <cfRule type="cellIs" dxfId="229" priority="227" stopIfTrue="1" operator="lessThan">
      <formula>0</formula>
    </cfRule>
  </conditionalFormatting>
  <conditionalFormatting sqref="Y42:Z42">
    <cfRule type="cellIs" dxfId="228" priority="226" stopIfTrue="1" operator="lessThan">
      <formula>0</formula>
    </cfRule>
  </conditionalFormatting>
  <conditionalFormatting sqref="X36">
    <cfRule type="cellIs" dxfId="227" priority="225" stopIfTrue="1" operator="lessThan">
      <formula>0</formula>
    </cfRule>
  </conditionalFormatting>
  <conditionalFormatting sqref="Y36:Z36">
    <cfRule type="cellIs" dxfId="226" priority="224" stopIfTrue="1" operator="lessThan">
      <formula>0</formula>
    </cfRule>
  </conditionalFormatting>
  <conditionalFormatting sqref="X45">
    <cfRule type="cellIs" dxfId="225" priority="223" stopIfTrue="1" operator="lessThan">
      <formula>0</formula>
    </cfRule>
  </conditionalFormatting>
  <conditionalFormatting sqref="Y45:Z45">
    <cfRule type="cellIs" dxfId="224" priority="222" stopIfTrue="1" operator="lessThan">
      <formula>0</formula>
    </cfRule>
  </conditionalFormatting>
  <conditionalFormatting sqref="X46">
    <cfRule type="cellIs" dxfId="223" priority="221" stopIfTrue="1" operator="lessThan">
      <formula>0</formula>
    </cfRule>
  </conditionalFormatting>
  <conditionalFormatting sqref="Y46:Z46">
    <cfRule type="cellIs" dxfId="222" priority="220" stopIfTrue="1" operator="lessThan">
      <formula>0</formula>
    </cfRule>
  </conditionalFormatting>
  <conditionalFormatting sqref="X49">
    <cfRule type="cellIs" dxfId="221" priority="219" stopIfTrue="1" operator="lessThan">
      <formula>0</formula>
    </cfRule>
  </conditionalFormatting>
  <conditionalFormatting sqref="Y49:Z49">
    <cfRule type="cellIs" dxfId="220" priority="218" stopIfTrue="1" operator="lessThan">
      <formula>0</formula>
    </cfRule>
  </conditionalFormatting>
  <conditionalFormatting sqref="X51">
    <cfRule type="cellIs" dxfId="219" priority="217" stopIfTrue="1" operator="lessThan">
      <formula>0</formula>
    </cfRule>
  </conditionalFormatting>
  <conditionalFormatting sqref="Y51:Z51">
    <cfRule type="cellIs" dxfId="218" priority="216" stopIfTrue="1" operator="lessThan">
      <formula>0</formula>
    </cfRule>
  </conditionalFormatting>
  <conditionalFormatting sqref="X52">
    <cfRule type="cellIs" dxfId="217" priority="215" stopIfTrue="1" operator="lessThan">
      <formula>0</formula>
    </cfRule>
  </conditionalFormatting>
  <conditionalFormatting sqref="Y52:Z52">
    <cfRule type="cellIs" dxfId="216" priority="214" stopIfTrue="1" operator="lessThan">
      <formula>0</formula>
    </cfRule>
  </conditionalFormatting>
  <conditionalFormatting sqref="X53">
    <cfRule type="cellIs" dxfId="215" priority="213" stopIfTrue="1" operator="lessThan">
      <formula>0</formula>
    </cfRule>
  </conditionalFormatting>
  <conditionalFormatting sqref="Y53:Z53">
    <cfRule type="cellIs" dxfId="214" priority="212" stopIfTrue="1" operator="lessThan">
      <formula>0</formula>
    </cfRule>
  </conditionalFormatting>
  <conditionalFormatting sqref="AA23">
    <cfRule type="cellIs" dxfId="213" priority="211" stopIfTrue="1" operator="lessThan">
      <formula>0</formula>
    </cfRule>
  </conditionalFormatting>
  <conditionalFormatting sqref="AA26">
    <cfRule type="cellIs" dxfId="212" priority="210" stopIfTrue="1" operator="lessThan">
      <formula>0</formula>
    </cfRule>
  </conditionalFormatting>
  <conditionalFormatting sqref="AA28">
    <cfRule type="cellIs" dxfId="211" priority="209" stopIfTrue="1" operator="lessThan">
      <formula>0</formula>
    </cfRule>
  </conditionalFormatting>
  <conditionalFormatting sqref="AA30">
    <cfRule type="cellIs" dxfId="210" priority="208" stopIfTrue="1" operator="lessThan">
      <formula>0</formula>
    </cfRule>
  </conditionalFormatting>
  <conditionalFormatting sqref="AA32">
    <cfRule type="cellIs" dxfId="209" priority="207" stopIfTrue="1" operator="lessThan">
      <formula>0</formula>
    </cfRule>
  </conditionalFormatting>
  <conditionalFormatting sqref="AA34">
    <cfRule type="cellIs" dxfId="208" priority="206" stopIfTrue="1" operator="lessThan">
      <formula>0</formula>
    </cfRule>
  </conditionalFormatting>
  <conditionalFormatting sqref="AA38">
    <cfRule type="cellIs" dxfId="207" priority="205" stopIfTrue="1" operator="lessThan">
      <formula>0</formula>
    </cfRule>
  </conditionalFormatting>
  <conditionalFormatting sqref="AA41">
    <cfRule type="cellIs" dxfId="206" priority="204" stopIfTrue="1" operator="lessThan">
      <formula>0</formula>
    </cfRule>
  </conditionalFormatting>
  <conditionalFormatting sqref="AA43">
    <cfRule type="cellIs" dxfId="205" priority="203" stopIfTrue="1" operator="lessThan">
      <formula>0</formula>
    </cfRule>
  </conditionalFormatting>
  <conditionalFormatting sqref="AA47">
    <cfRule type="cellIs" dxfId="204" priority="202" stopIfTrue="1" operator="lessThan">
      <formula>0</formula>
    </cfRule>
  </conditionalFormatting>
  <conditionalFormatting sqref="AA50">
    <cfRule type="cellIs" dxfId="203" priority="201" stopIfTrue="1" operator="lessThan">
      <formula>0</formula>
    </cfRule>
  </conditionalFormatting>
  <conditionalFormatting sqref="AB24:AC24">
    <cfRule type="cellIs" dxfId="202" priority="200" stopIfTrue="1" operator="lessThan">
      <formula>0</formula>
    </cfRule>
  </conditionalFormatting>
  <conditionalFormatting sqref="AB27:AC27">
    <cfRule type="cellIs" dxfId="201" priority="199" stopIfTrue="1" operator="lessThan">
      <formula>0</formula>
    </cfRule>
  </conditionalFormatting>
  <conditionalFormatting sqref="AB31:AC31">
    <cfRule type="cellIs" dxfId="200" priority="198" stopIfTrue="1" operator="lessThan">
      <formula>0</formula>
    </cfRule>
  </conditionalFormatting>
  <conditionalFormatting sqref="AB35:AC35">
    <cfRule type="cellIs" dxfId="199" priority="197" stopIfTrue="1" operator="lessThan">
      <formula>0</formula>
    </cfRule>
  </conditionalFormatting>
  <conditionalFormatting sqref="AB39:AC39">
    <cfRule type="cellIs" dxfId="198" priority="196" stopIfTrue="1" operator="lessThan">
      <formula>0</formula>
    </cfRule>
  </conditionalFormatting>
  <conditionalFormatting sqref="AB42:AC42">
    <cfRule type="cellIs" dxfId="197" priority="195" stopIfTrue="1" operator="lessThan">
      <formula>0</formula>
    </cfRule>
  </conditionalFormatting>
  <conditionalFormatting sqref="AA36">
    <cfRule type="cellIs" dxfId="196" priority="194" stopIfTrue="1" operator="lessThan">
      <formula>0</formula>
    </cfRule>
  </conditionalFormatting>
  <conditionalFormatting sqref="AB36:AC36">
    <cfRule type="cellIs" dxfId="195" priority="193" stopIfTrue="1" operator="lessThan">
      <formula>0</formula>
    </cfRule>
  </conditionalFormatting>
  <conditionalFormatting sqref="AA45">
    <cfRule type="cellIs" dxfId="194" priority="192" stopIfTrue="1" operator="lessThan">
      <formula>0</formula>
    </cfRule>
  </conditionalFormatting>
  <conditionalFormatting sqref="AB45:AC45">
    <cfRule type="cellIs" dxfId="193" priority="191" stopIfTrue="1" operator="lessThan">
      <formula>0</formula>
    </cfRule>
  </conditionalFormatting>
  <conditionalFormatting sqref="AA46">
    <cfRule type="cellIs" dxfId="192" priority="190" stopIfTrue="1" operator="lessThan">
      <formula>0</formula>
    </cfRule>
  </conditionalFormatting>
  <conditionalFormatting sqref="AB46:AC46">
    <cfRule type="cellIs" dxfId="191" priority="189" stopIfTrue="1" operator="lessThan">
      <formula>0</formula>
    </cfRule>
  </conditionalFormatting>
  <conditionalFormatting sqref="AA49">
    <cfRule type="cellIs" dxfId="190" priority="188" stopIfTrue="1" operator="lessThan">
      <formula>0</formula>
    </cfRule>
  </conditionalFormatting>
  <conditionalFormatting sqref="AB49:AC49">
    <cfRule type="cellIs" dxfId="189" priority="187" stopIfTrue="1" operator="lessThan">
      <formula>0</formula>
    </cfRule>
  </conditionalFormatting>
  <conditionalFormatting sqref="AA51">
    <cfRule type="cellIs" dxfId="188" priority="186" stopIfTrue="1" operator="lessThan">
      <formula>0</formula>
    </cfRule>
  </conditionalFormatting>
  <conditionalFormatting sqref="AB51:AC51">
    <cfRule type="cellIs" dxfId="187" priority="185" stopIfTrue="1" operator="lessThan">
      <formula>0</formula>
    </cfRule>
  </conditionalFormatting>
  <conditionalFormatting sqref="AA52">
    <cfRule type="cellIs" dxfId="186" priority="184" stopIfTrue="1" operator="lessThan">
      <formula>0</formula>
    </cfRule>
  </conditionalFormatting>
  <conditionalFormatting sqref="AB52:AC52">
    <cfRule type="cellIs" dxfId="185" priority="183" stopIfTrue="1" operator="lessThan">
      <formula>0</formula>
    </cfRule>
  </conditionalFormatting>
  <conditionalFormatting sqref="AA53">
    <cfRule type="cellIs" dxfId="184" priority="182" stopIfTrue="1" operator="lessThan">
      <formula>0</formula>
    </cfRule>
  </conditionalFormatting>
  <conditionalFormatting sqref="AB53:AC53">
    <cfRule type="cellIs" dxfId="183" priority="181" stopIfTrue="1" operator="lessThan">
      <formula>0</formula>
    </cfRule>
  </conditionalFormatting>
  <conditionalFormatting sqref="AN23">
    <cfRule type="cellIs" dxfId="182" priority="180" stopIfTrue="1" operator="lessThan">
      <formula>0</formula>
    </cfRule>
  </conditionalFormatting>
  <conditionalFormatting sqref="AN26">
    <cfRule type="cellIs" dxfId="181" priority="179" stopIfTrue="1" operator="lessThan">
      <formula>0</formula>
    </cfRule>
  </conditionalFormatting>
  <conditionalFormatting sqref="AN28">
    <cfRule type="cellIs" dxfId="180" priority="178" stopIfTrue="1" operator="lessThan">
      <formula>0</formula>
    </cfRule>
  </conditionalFormatting>
  <conditionalFormatting sqref="AN30">
    <cfRule type="cellIs" dxfId="179" priority="177" stopIfTrue="1" operator="lessThan">
      <formula>0</formula>
    </cfRule>
  </conditionalFormatting>
  <conditionalFormatting sqref="AN32">
    <cfRule type="cellIs" dxfId="178" priority="176" stopIfTrue="1" operator="lessThan">
      <formula>0</formula>
    </cfRule>
  </conditionalFormatting>
  <conditionalFormatting sqref="AN34">
    <cfRule type="cellIs" dxfId="177" priority="175" stopIfTrue="1" operator="lessThan">
      <formula>0</formula>
    </cfRule>
  </conditionalFormatting>
  <conditionalFormatting sqref="AN38">
    <cfRule type="cellIs" dxfId="176" priority="174" stopIfTrue="1" operator="lessThan">
      <formula>0</formula>
    </cfRule>
  </conditionalFormatting>
  <conditionalFormatting sqref="AN41">
    <cfRule type="cellIs" dxfId="175" priority="173" stopIfTrue="1" operator="lessThan">
      <formula>0</formula>
    </cfRule>
  </conditionalFormatting>
  <conditionalFormatting sqref="AN43">
    <cfRule type="cellIs" dxfId="174" priority="172" stopIfTrue="1" operator="lessThan">
      <formula>0</formula>
    </cfRule>
  </conditionalFormatting>
  <conditionalFormatting sqref="AN47">
    <cfRule type="cellIs" dxfId="173" priority="171" stopIfTrue="1" operator="lessThan">
      <formula>0</formula>
    </cfRule>
  </conditionalFormatting>
  <conditionalFormatting sqref="AN50">
    <cfRule type="cellIs" dxfId="172" priority="170" stopIfTrue="1" operator="lessThan">
      <formula>0</formula>
    </cfRule>
  </conditionalFormatting>
  <conditionalFormatting sqref="AO24:AR24">
    <cfRule type="cellIs" dxfId="171" priority="169" stopIfTrue="1" operator="lessThan">
      <formula>0</formula>
    </cfRule>
  </conditionalFormatting>
  <conditionalFormatting sqref="AO27:AR27">
    <cfRule type="cellIs" dxfId="170" priority="168" stopIfTrue="1" operator="lessThan">
      <formula>0</formula>
    </cfRule>
  </conditionalFormatting>
  <conditionalFormatting sqref="AO31:AR31">
    <cfRule type="cellIs" dxfId="169" priority="167" stopIfTrue="1" operator="lessThan">
      <formula>0</formula>
    </cfRule>
  </conditionalFormatting>
  <conditionalFormatting sqref="AO35:AR35">
    <cfRule type="cellIs" dxfId="168" priority="166" stopIfTrue="1" operator="lessThan">
      <formula>0</formula>
    </cfRule>
  </conditionalFormatting>
  <conditionalFormatting sqref="AO39:AR39">
    <cfRule type="cellIs" dxfId="167" priority="165" stopIfTrue="1" operator="lessThan">
      <formula>0</formula>
    </cfRule>
  </conditionalFormatting>
  <conditionalFormatting sqref="AO42:AR42">
    <cfRule type="cellIs" dxfId="166" priority="164" stopIfTrue="1" operator="lessThan">
      <formula>0</formula>
    </cfRule>
  </conditionalFormatting>
  <conditionalFormatting sqref="AN36">
    <cfRule type="cellIs" dxfId="165" priority="163" stopIfTrue="1" operator="lessThan">
      <formula>0</formula>
    </cfRule>
  </conditionalFormatting>
  <conditionalFormatting sqref="AO36:AR36">
    <cfRule type="cellIs" dxfId="164" priority="162" stopIfTrue="1" operator="lessThan">
      <formula>0</formula>
    </cfRule>
  </conditionalFormatting>
  <conditionalFormatting sqref="AN45">
    <cfRule type="cellIs" dxfId="163" priority="161" stopIfTrue="1" operator="lessThan">
      <formula>0</formula>
    </cfRule>
  </conditionalFormatting>
  <conditionalFormatting sqref="AO45:AR45">
    <cfRule type="cellIs" dxfId="162" priority="160" stopIfTrue="1" operator="lessThan">
      <formula>0</formula>
    </cfRule>
  </conditionalFormatting>
  <conditionalFormatting sqref="AN46">
    <cfRule type="cellIs" dxfId="161" priority="159" stopIfTrue="1" operator="lessThan">
      <formula>0</formula>
    </cfRule>
  </conditionalFormatting>
  <conditionalFormatting sqref="AO46:AR46">
    <cfRule type="cellIs" dxfId="160" priority="158" stopIfTrue="1" operator="lessThan">
      <formula>0</formula>
    </cfRule>
  </conditionalFormatting>
  <conditionalFormatting sqref="AN49">
    <cfRule type="cellIs" dxfId="159" priority="157" stopIfTrue="1" operator="lessThan">
      <formula>0</formula>
    </cfRule>
  </conditionalFormatting>
  <conditionalFormatting sqref="AO49:AR49">
    <cfRule type="cellIs" dxfId="158" priority="156" stopIfTrue="1" operator="lessThan">
      <formula>0</formula>
    </cfRule>
  </conditionalFormatting>
  <conditionalFormatting sqref="AN51">
    <cfRule type="cellIs" dxfId="157" priority="155" stopIfTrue="1" operator="lessThan">
      <formula>0</formula>
    </cfRule>
  </conditionalFormatting>
  <conditionalFormatting sqref="AO51:AR51">
    <cfRule type="cellIs" dxfId="156" priority="154" stopIfTrue="1" operator="lessThan">
      <formula>0</formula>
    </cfRule>
  </conditionalFormatting>
  <conditionalFormatting sqref="AN52">
    <cfRule type="cellIs" dxfId="155" priority="153" stopIfTrue="1" operator="lessThan">
      <formula>0</formula>
    </cfRule>
  </conditionalFormatting>
  <conditionalFormatting sqref="AO52:AR52">
    <cfRule type="cellIs" dxfId="154" priority="152" stopIfTrue="1" operator="lessThan">
      <formula>0</formula>
    </cfRule>
  </conditionalFormatting>
  <conditionalFormatting sqref="AN53">
    <cfRule type="cellIs" dxfId="153" priority="151" stopIfTrue="1" operator="lessThan">
      <formula>0</formula>
    </cfRule>
  </conditionalFormatting>
  <conditionalFormatting sqref="AO53:AR53">
    <cfRule type="cellIs" dxfId="152" priority="150" stopIfTrue="1" operator="lessThan">
      <formula>0</formula>
    </cfRule>
  </conditionalFormatting>
  <conditionalFormatting sqref="AD23">
    <cfRule type="cellIs" dxfId="151" priority="149" stopIfTrue="1" operator="lessThan">
      <formula>0</formula>
    </cfRule>
  </conditionalFormatting>
  <conditionalFormatting sqref="AD26">
    <cfRule type="cellIs" dxfId="150" priority="148" stopIfTrue="1" operator="lessThan">
      <formula>0</formula>
    </cfRule>
  </conditionalFormatting>
  <conditionalFormatting sqref="AD28">
    <cfRule type="cellIs" dxfId="149" priority="147" stopIfTrue="1" operator="lessThan">
      <formula>0</formula>
    </cfRule>
  </conditionalFormatting>
  <conditionalFormatting sqref="AD30">
    <cfRule type="cellIs" dxfId="148" priority="146" stopIfTrue="1" operator="lessThan">
      <formula>0</formula>
    </cfRule>
  </conditionalFormatting>
  <conditionalFormatting sqref="AD32">
    <cfRule type="cellIs" dxfId="147" priority="145" stopIfTrue="1" operator="lessThan">
      <formula>0</formula>
    </cfRule>
  </conditionalFormatting>
  <conditionalFormatting sqref="AD34">
    <cfRule type="cellIs" dxfId="146" priority="144" stopIfTrue="1" operator="lessThan">
      <formula>0</formula>
    </cfRule>
  </conditionalFormatting>
  <conditionalFormatting sqref="AD38">
    <cfRule type="cellIs" dxfId="145" priority="143" stopIfTrue="1" operator="lessThan">
      <formula>0</formula>
    </cfRule>
  </conditionalFormatting>
  <conditionalFormatting sqref="AD41">
    <cfRule type="cellIs" dxfId="144" priority="142" stopIfTrue="1" operator="lessThan">
      <formula>0</formula>
    </cfRule>
  </conditionalFormatting>
  <conditionalFormatting sqref="AD47">
    <cfRule type="cellIs" dxfId="143" priority="140" stopIfTrue="1" operator="lessThan">
      <formula>0</formula>
    </cfRule>
  </conditionalFormatting>
  <conditionalFormatting sqref="AD50">
    <cfRule type="cellIs" dxfId="142" priority="139" stopIfTrue="1" operator="lessThan">
      <formula>0</formula>
    </cfRule>
  </conditionalFormatting>
  <conditionalFormatting sqref="AD36">
    <cfRule type="cellIs" dxfId="141" priority="138" stopIfTrue="1" operator="lessThan">
      <formula>0</formula>
    </cfRule>
  </conditionalFormatting>
  <conditionalFormatting sqref="AD45">
    <cfRule type="cellIs" dxfId="140" priority="137" stopIfTrue="1" operator="lessThan">
      <formula>0</formula>
    </cfRule>
  </conditionalFormatting>
  <conditionalFormatting sqref="AD46">
    <cfRule type="cellIs" dxfId="139" priority="136" stopIfTrue="1" operator="lessThan">
      <formula>0</formula>
    </cfRule>
  </conditionalFormatting>
  <conditionalFormatting sqref="AD49">
    <cfRule type="cellIs" dxfId="138" priority="135" stopIfTrue="1" operator="lessThan">
      <formula>0</formula>
    </cfRule>
  </conditionalFormatting>
  <conditionalFormatting sqref="AD51">
    <cfRule type="cellIs" dxfId="137" priority="134" stopIfTrue="1" operator="lessThan">
      <formula>0</formula>
    </cfRule>
  </conditionalFormatting>
  <conditionalFormatting sqref="AD52">
    <cfRule type="cellIs" dxfId="136" priority="133" stopIfTrue="1" operator="lessThan">
      <formula>0</formula>
    </cfRule>
  </conditionalFormatting>
  <conditionalFormatting sqref="AD53">
    <cfRule type="cellIs" dxfId="135" priority="132" stopIfTrue="1" operator="lessThan">
      <formula>0</formula>
    </cfRule>
  </conditionalFormatting>
  <conditionalFormatting sqref="AD56">
    <cfRule type="cellIs" dxfId="134" priority="131" stopIfTrue="1" operator="lessThan">
      <formula>0</formula>
    </cfRule>
  </conditionalFormatting>
  <conditionalFormatting sqref="AD57">
    <cfRule type="cellIs" dxfId="133" priority="130" stopIfTrue="1" operator="lessThan">
      <formula>0</formula>
    </cfRule>
  </conditionalFormatting>
  <conditionalFormatting sqref="AI23">
    <cfRule type="cellIs" dxfId="132" priority="129" stopIfTrue="1" operator="lessThan">
      <formula>0</formula>
    </cfRule>
  </conditionalFormatting>
  <conditionalFormatting sqref="AI26">
    <cfRule type="cellIs" dxfId="131" priority="128" stopIfTrue="1" operator="lessThan">
      <formula>0</formula>
    </cfRule>
  </conditionalFormatting>
  <conditionalFormatting sqref="AI28">
    <cfRule type="cellIs" dxfId="130" priority="127" stopIfTrue="1" operator="lessThan">
      <formula>0</formula>
    </cfRule>
  </conditionalFormatting>
  <conditionalFormatting sqref="AI30">
    <cfRule type="cellIs" dxfId="129" priority="126" stopIfTrue="1" operator="lessThan">
      <formula>0</formula>
    </cfRule>
  </conditionalFormatting>
  <conditionalFormatting sqref="AI32">
    <cfRule type="cellIs" dxfId="128" priority="125" stopIfTrue="1" operator="lessThan">
      <formula>0</formula>
    </cfRule>
  </conditionalFormatting>
  <conditionalFormatting sqref="AI34">
    <cfRule type="cellIs" dxfId="127" priority="124" stopIfTrue="1" operator="lessThan">
      <formula>0</formula>
    </cfRule>
  </conditionalFormatting>
  <conditionalFormatting sqref="AI38">
    <cfRule type="cellIs" dxfId="126" priority="123" stopIfTrue="1" operator="lessThan">
      <formula>0</formula>
    </cfRule>
  </conditionalFormatting>
  <conditionalFormatting sqref="AI41">
    <cfRule type="cellIs" dxfId="125" priority="122" stopIfTrue="1" operator="lessThan">
      <formula>0</formula>
    </cfRule>
  </conditionalFormatting>
  <conditionalFormatting sqref="AI43">
    <cfRule type="cellIs" dxfId="124" priority="121" stopIfTrue="1" operator="lessThan">
      <formula>0</formula>
    </cfRule>
  </conditionalFormatting>
  <conditionalFormatting sqref="AI47">
    <cfRule type="cellIs" dxfId="123" priority="120" stopIfTrue="1" operator="lessThan">
      <formula>0</formula>
    </cfRule>
  </conditionalFormatting>
  <conditionalFormatting sqref="AI50">
    <cfRule type="cellIs" dxfId="122" priority="119" stopIfTrue="1" operator="lessThan">
      <formula>0</formula>
    </cfRule>
  </conditionalFormatting>
  <conditionalFormatting sqref="AI36">
    <cfRule type="cellIs" dxfId="121" priority="118" stopIfTrue="1" operator="lessThan">
      <formula>0</formula>
    </cfRule>
  </conditionalFormatting>
  <conditionalFormatting sqref="AI45">
    <cfRule type="cellIs" dxfId="120" priority="117" stopIfTrue="1" operator="lessThan">
      <formula>0</formula>
    </cfRule>
  </conditionalFormatting>
  <conditionalFormatting sqref="AI46">
    <cfRule type="cellIs" dxfId="119" priority="116" stopIfTrue="1" operator="lessThan">
      <formula>0</formula>
    </cfRule>
  </conditionalFormatting>
  <conditionalFormatting sqref="AI49">
    <cfRule type="cellIs" dxfId="118" priority="115" stopIfTrue="1" operator="lessThan">
      <formula>0</formula>
    </cfRule>
  </conditionalFormatting>
  <conditionalFormatting sqref="AI51">
    <cfRule type="cellIs" dxfId="117" priority="114" stopIfTrue="1" operator="lessThan">
      <formula>0</formula>
    </cfRule>
  </conditionalFormatting>
  <conditionalFormatting sqref="AI52">
    <cfRule type="cellIs" dxfId="116" priority="113" stopIfTrue="1" operator="lessThan">
      <formula>0</formula>
    </cfRule>
  </conditionalFormatting>
  <conditionalFormatting sqref="AI53">
    <cfRule type="cellIs" dxfId="115" priority="112" stopIfTrue="1" operator="lessThan">
      <formula>0</formula>
    </cfRule>
  </conditionalFormatting>
  <conditionalFormatting sqref="AI56">
    <cfRule type="cellIs" dxfId="114" priority="111" stopIfTrue="1" operator="lessThan">
      <formula>0</formula>
    </cfRule>
  </conditionalFormatting>
  <conditionalFormatting sqref="AI57">
    <cfRule type="cellIs" dxfId="113" priority="110" stopIfTrue="1" operator="lessThan">
      <formula>0</formula>
    </cfRule>
  </conditionalFormatting>
  <conditionalFormatting sqref="AN56">
    <cfRule type="cellIs" dxfId="112" priority="109" stopIfTrue="1" operator="lessThan">
      <formula>0</formula>
    </cfRule>
  </conditionalFormatting>
  <conditionalFormatting sqref="AO56:AR56">
    <cfRule type="cellIs" dxfId="111" priority="108" stopIfTrue="1" operator="lessThan">
      <formula>0</formula>
    </cfRule>
  </conditionalFormatting>
  <conditionalFormatting sqref="AN57">
    <cfRule type="cellIs" dxfId="110" priority="107" stopIfTrue="1" operator="lessThan">
      <formula>0</formula>
    </cfRule>
  </conditionalFormatting>
  <conditionalFormatting sqref="AO57:AR57">
    <cfRule type="cellIs" dxfId="109" priority="106" stopIfTrue="1" operator="lessThan">
      <formula>0</formula>
    </cfRule>
  </conditionalFormatting>
  <conditionalFormatting sqref="J56">
    <cfRule type="cellIs" dxfId="108" priority="105" stopIfTrue="1" operator="lessThan">
      <formula>0</formula>
    </cfRule>
  </conditionalFormatting>
  <conditionalFormatting sqref="K56:O56">
    <cfRule type="cellIs" dxfId="107" priority="104" stopIfTrue="1" operator="lessThan">
      <formula>0</formula>
    </cfRule>
  </conditionalFormatting>
  <conditionalFormatting sqref="J57">
    <cfRule type="cellIs" dxfId="106" priority="103" stopIfTrue="1" operator="lessThan">
      <formula>0</formula>
    </cfRule>
  </conditionalFormatting>
  <conditionalFormatting sqref="K57:O57">
    <cfRule type="cellIs" dxfId="105" priority="102" stopIfTrue="1" operator="lessThan">
      <formula>0</formula>
    </cfRule>
  </conditionalFormatting>
  <conditionalFormatting sqref="P56">
    <cfRule type="cellIs" dxfId="104" priority="101" stopIfTrue="1" operator="lessThan">
      <formula>0</formula>
    </cfRule>
  </conditionalFormatting>
  <conditionalFormatting sqref="Q56:W56">
    <cfRule type="cellIs" dxfId="103" priority="100" stopIfTrue="1" operator="lessThan">
      <formula>0</formula>
    </cfRule>
  </conditionalFormatting>
  <conditionalFormatting sqref="P57">
    <cfRule type="cellIs" dxfId="102" priority="99" stopIfTrue="1" operator="lessThan">
      <formula>0</formula>
    </cfRule>
  </conditionalFormatting>
  <conditionalFormatting sqref="Q57:W57">
    <cfRule type="cellIs" dxfId="101" priority="98" stopIfTrue="1" operator="lessThan">
      <formula>0</formula>
    </cfRule>
  </conditionalFormatting>
  <conditionalFormatting sqref="X56:Z56">
    <cfRule type="cellIs" dxfId="100" priority="97" stopIfTrue="1" operator="lessThan">
      <formula>0</formula>
    </cfRule>
  </conditionalFormatting>
  <conditionalFormatting sqref="X57:Z57">
    <cfRule type="cellIs" dxfId="99" priority="96" stopIfTrue="1" operator="lessThan">
      <formula>0</formula>
    </cfRule>
  </conditionalFormatting>
  <conditionalFormatting sqref="AA56:AC56">
    <cfRule type="cellIs" dxfId="98" priority="95" stopIfTrue="1" operator="lessThan">
      <formula>0</formula>
    </cfRule>
  </conditionalFormatting>
  <conditionalFormatting sqref="AA57:AC57">
    <cfRule type="cellIs" dxfId="97" priority="94" stopIfTrue="1" operator="lessThan">
      <formula>0</formula>
    </cfRule>
  </conditionalFormatting>
  <conditionalFormatting sqref="AV56">
    <cfRule type="cellIs" dxfId="96" priority="92" stopIfTrue="1" operator="lessThan">
      <formula>0</formula>
    </cfRule>
  </conditionalFormatting>
  <conditionalFormatting sqref="AV57">
    <cfRule type="cellIs" dxfId="95" priority="90" stopIfTrue="1" operator="lessThan">
      <formula>0</formula>
    </cfRule>
  </conditionalFormatting>
  <conditionalFormatting sqref="AU23">
    <cfRule type="cellIs" dxfId="94" priority="63" stopIfTrue="1" operator="lessThan">
      <formula>0</formula>
    </cfRule>
  </conditionalFormatting>
  <conditionalFormatting sqref="AT32">
    <cfRule type="cellIs" dxfId="93" priority="52" stopIfTrue="1" operator="lessThan">
      <formula>0</formula>
    </cfRule>
  </conditionalFormatting>
  <conditionalFormatting sqref="AU32">
    <cfRule type="cellIs" dxfId="92" priority="51" stopIfTrue="1" operator="lessThan">
      <formula>0</formula>
    </cfRule>
  </conditionalFormatting>
  <conditionalFormatting sqref="AS36">
    <cfRule type="cellIs" dxfId="91" priority="47" stopIfTrue="1" operator="lessThan">
      <formula>0</formula>
    </cfRule>
  </conditionalFormatting>
  <conditionalFormatting sqref="AT36">
    <cfRule type="cellIs" dxfId="90" priority="46" stopIfTrue="1" operator="lessThan">
      <formula>0</formula>
    </cfRule>
  </conditionalFormatting>
  <conditionalFormatting sqref="AU38">
    <cfRule type="cellIs" dxfId="89" priority="42" stopIfTrue="1" operator="lessThan">
      <formula>0</formula>
    </cfRule>
  </conditionalFormatting>
  <conditionalFormatting sqref="AS41">
    <cfRule type="cellIs" dxfId="88" priority="41" stopIfTrue="1" operator="lessThan">
      <formula>0</formula>
    </cfRule>
  </conditionalFormatting>
  <conditionalFormatting sqref="AT43">
    <cfRule type="cellIs" dxfId="87" priority="37" stopIfTrue="1" operator="lessThan">
      <formula>0</formula>
    </cfRule>
  </conditionalFormatting>
  <conditionalFormatting sqref="AU43">
    <cfRule type="cellIs" dxfId="86" priority="36" stopIfTrue="1" operator="lessThan">
      <formula>0</formula>
    </cfRule>
  </conditionalFormatting>
  <conditionalFormatting sqref="AS46">
    <cfRule type="cellIs" dxfId="85" priority="32" stopIfTrue="1" operator="lessThan">
      <formula>0</formula>
    </cfRule>
  </conditionalFormatting>
  <conditionalFormatting sqref="AT46">
    <cfRule type="cellIs" dxfId="84" priority="31" stopIfTrue="1" operator="lessThan">
      <formula>0</formula>
    </cfRule>
  </conditionalFormatting>
  <conditionalFormatting sqref="AS49">
    <cfRule type="cellIs" dxfId="83" priority="26" stopIfTrue="1" operator="lessThan">
      <formula>0</formula>
    </cfRule>
  </conditionalFormatting>
  <conditionalFormatting sqref="AT50">
    <cfRule type="cellIs" dxfId="82" priority="22" stopIfTrue="1" operator="lessThan">
      <formula>0</formula>
    </cfRule>
  </conditionalFormatting>
  <conditionalFormatting sqref="AU50">
    <cfRule type="cellIs" dxfId="81" priority="21" stopIfTrue="1" operator="lessThan">
      <formula>0</formula>
    </cfRule>
  </conditionalFormatting>
  <conditionalFormatting sqref="AS52">
    <cfRule type="cellIs" dxfId="80" priority="17" stopIfTrue="1" operator="lessThan">
      <formula>0</formula>
    </cfRule>
  </conditionalFormatting>
  <conditionalFormatting sqref="AU53">
    <cfRule type="cellIs" dxfId="79" priority="12" stopIfTrue="1" operator="lessThan">
      <formula>0</formula>
    </cfRule>
  </conditionalFormatting>
  <conditionalFormatting sqref="AS56">
    <cfRule type="cellIs" dxfId="78" priority="11" stopIfTrue="1" operator="lessThan">
      <formula>0</formula>
    </cfRule>
  </conditionalFormatting>
  <conditionalFormatting sqref="AS23">
    <cfRule type="cellIs" dxfId="77" priority="65" stopIfTrue="1" operator="lessThan">
      <formula>0</formula>
    </cfRule>
  </conditionalFormatting>
  <conditionalFormatting sqref="AT23">
    <cfRule type="cellIs" dxfId="76" priority="64" stopIfTrue="1" operator="lessThan">
      <formula>0</formula>
    </cfRule>
  </conditionalFormatting>
  <conditionalFormatting sqref="AU26">
    <cfRule type="cellIs" dxfId="75" priority="60" stopIfTrue="1" operator="lessThan">
      <formula>0</formula>
    </cfRule>
  </conditionalFormatting>
  <conditionalFormatting sqref="AS28">
    <cfRule type="cellIs" dxfId="74" priority="59" stopIfTrue="1" operator="lessThan">
      <formula>0</formula>
    </cfRule>
  </conditionalFormatting>
  <conditionalFormatting sqref="AT28">
    <cfRule type="cellIs" dxfId="73" priority="58" stopIfTrue="1" operator="lessThan">
      <formula>0</formula>
    </cfRule>
  </conditionalFormatting>
  <conditionalFormatting sqref="AU28">
    <cfRule type="cellIs" dxfId="72" priority="57" stopIfTrue="1" operator="lessThan">
      <formula>0</formula>
    </cfRule>
  </conditionalFormatting>
  <conditionalFormatting sqref="AS30">
    <cfRule type="cellIs" dxfId="71" priority="56" stopIfTrue="1" operator="lessThan">
      <formula>0</formula>
    </cfRule>
  </conditionalFormatting>
  <conditionalFormatting sqref="AT30">
    <cfRule type="cellIs" dxfId="70" priority="55" stopIfTrue="1" operator="lessThan">
      <formula>0</formula>
    </cfRule>
  </conditionalFormatting>
  <conditionalFormatting sqref="AU30">
    <cfRule type="cellIs" dxfId="69" priority="54" stopIfTrue="1" operator="lessThan">
      <formula>0</formula>
    </cfRule>
  </conditionalFormatting>
  <conditionalFormatting sqref="AS32">
    <cfRule type="cellIs" dxfId="68" priority="53" stopIfTrue="1" operator="lessThan">
      <formula>0</formula>
    </cfRule>
  </conditionalFormatting>
  <conditionalFormatting sqref="AS34">
    <cfRule type="cellIs" dxfId="67" priority="50" stopIfTrue="1" operator="lessThan">
      <formula>0</formula>
    </cfRule>
  </conditionalFormatting>
  <conditionalFormatting sqref="AT34">
    <cfRule type="cellIs" dxfId="66" priority="49" stopIfTrue="1" operator="lessThan">
      <formula>0</formula>
    </cfRule>
  </conditionalFormatting>
  <conditionalFormatting sqref="AU34">
    <cfRule type="cellIs" dxfId="65" priority="48" stopIfTrue="1" operator="lessThan">
      <formula>0</formula>
    </cfRule>
  </conditionalFormatting>
  <conditionalFormatting sqref="AU36">
    <cfRule type="cellIs" dxfId="64" priority="45" stopIfTrue="1" operator="lessThan">
      <formula>0</formula>
    </cfRule>
  </conditionalFormatting>
  <conditionalFormatting sqref="AS38">
    <cfRule type="cellIs" dxfId="63" priority="44" stopIfTrue="1" operator="lessThan">
      <formula>0</formula>
    </cfRule>
  </conditionalFormatting>
  <conditionalFormatting sqref="AT38">
    <cfRule type="cellIs" dxfId="62" priority="43" stopIfTrue="1" operator="lessThan">
      <formula>0</formula>
    </cfRule>
  </conditionalFormatting>
  <conditionalFormatting sqref="AT41">
    <cfRule type="cellIs" dxfId="61" priority="40" stopIfTrue="1" operator="lessThan">
      <formula>0</formula>
    </cfRule>
  </conditionalFormatting>
  <conditionalFormatting sqref="AU41">
    <cfRule type="cellIs" dxfId="60" priority="39" stopIfTrue="1" operator="lessThan">
      <formula>0</formula>
    </cfRule>
  </conditionalFormatting>
  <conditionalFormatting sqref="AS43">
    <cfRule type="cellIs" dxfId="59" priority="38" stopIfTrue="1" operator="lessThan">
      <formula>0</formula>
    </cfRule>
  </conditionalFormatting>
  <conditionalFormatting sqref="AU46">
    <cfRule type="cellIs" dxfId="58" priority="30" stopIfTrue="1" operator="lessThan">
      <formula>0</formula>
    </cfRule>
  </conditionalFormatting>
  <conditionalFormatting sqref="AS47">
    <cfRule type="cellIs" dxfId="57" priority="29" stopIfTrue="1" operator="lessThan">
      <formula>0</formula>
    </cfRule>
  </conditionalFormatting>
  <conditionalFormatting sqref="AT47">
    <cfRule type="cellIs" dxfId="56" priority="28" stopIfTrue="1" operator="lessThan">
      <formula>0</formula>
    </cfRule>
  </conditionalFormatting>
  <conditionalFormatting sqref="AT49">
    <cfRule type="cellIs" dxfId="55" priority="25" stopIfTrue="1" operator="lessThan">
      <formula>0</formula>
    </cfRule>
  </conditionalFormatting>
  <conditionalFormatting sqref="AU49">
    <cfRule type="cellIs" dxfId="54" priority="24" stopIfTrue="1" operator="lessThan">
      <formula>0</formula>
    </cfRule>
  </conditionalFormatting>
  <conditionalFormatting sqref="AS50">
    <cfRule type="cellIs" dxfId="53" priority="23" stopIfTrue="1" operator="lessThan">
      <formula>0</formula>
    </cfRule>
  </conditionalFormatting>
  <conditionalFormatting sqref="AS51">
    <cfRule type="cellIs" dxfId="52" priority="20" stopIfTrue="1" operator="lessThan">
      <formula>0</formula>
    </cfRule>
  </conditionalFormatting>
  <conditionalFormatting sqref="AT51">
    <cfRule type="cellIs" dxfId="51" priority="19" stopIfTrue="1" operator="lessThan">
      <formula>0</formula>
    </cfRule>
  </conditionalFormatting>
  <conditionalFormatting sqref="AU52">
    <cfRule type="cellIs" dxfId="50" priority="15" stopIfTrue="1" operator="lessThan">
      <formula>0</formula>
    </cfRule>
  </conditionalFormatting>
  <conditionalFormatting sqref="AS53">
    <cfRule type="cellIs" dxfId="49" priority="14" stopIfTrue="1" operator="lessThan">
      <formula>0</formula>
    </cfRule>
  </conditionalFormatting>
  <conditionalFormatting sqref="AT53">
    <cfRule type="cellIs" dxfId="48" priority="13" stopIfTrue="1" operator="lessThan">
      <formula>0</formula>
    </cfRule>
  </conditionalFormatting>
  <conditionalFormatting sqref="AT56">
    <cfRule type="cellIs" dxfId="47" priority="10" stopIfTrue="1" operator="lessThan">
      <formula>0</formula>
    </cfRule>
  </conditionalFormatting>
  <conditionalFormatting sqref="AU56">
    <cfRule type="cellIs" dxfId="46" priority="9" stopIfTrue="1" operator="lessThan">
      <formula>0</formula>
    </cfRule>
  </conditionalFormatting>
  <conditionalFormatting sqref="AS45">
    <cfRule type="cellIs" dxfId="45" priority="5" stopIfTrue="1" operator="lessThan">
      <formula>0</formula>
    </cfRule>
  </conditionalFormatting>
  <conditionalFormatting sqref="AT45">
    <cfRule type="cellIs" dxfId="44" priority="4" stopIfTrue="1" operator="lessThan">
      <formula>0</formula>
    </cfRule>
  </conditionalFormatting>
  <conditionalFormatting sqref="AU45">
    <cfRule type="cellIs" dxfId="43" priority="3" stopIfTrue="1" operator="lessThan">
      <formula>0</formula>
    </cfRule>
  </conditionalFormatting>
  <conditionalFormatting sqref="J5">
    <cfRule type="cellIs" dxfId="3" priority="2" stopIfTrue="1" operator="lessThan">
      <formula>0</formula>
    </cfRule>
  </conditionalFormatting>
  <conditionalFormatting sqref="K24">
    <cfRule type="cellIs" dxfId="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149958.94</v>
      </c>
      <c r="I5" s="118">
        <v>6954.4645</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f>SUM('Pt 1 Summary of Data'!E$12,'Pt 1 Summary of Data'!E$22)+SUM('Pt 1 Summary of Data'!G$12,'Pt 1 Summary of Data'!G$22)-SUM('Pt 1 Summary of Data'!H$12,'Pt 1 Summary of Data'!H$22)</f>
        <v>0</v>
      </c>
      <c r="F6" s="115">
        <f t="shared" ref="F6:F11" si="0">SUM(C6:E6)</f>
        <v>0</v>
      </c>
      <c r="G6" s="116">
        <f>SUM('Pt 1 Summary of Data'!I$12,'Pt 1 Summary of Data'!I$22)</f>
        <v>0</v>
      </c>
      <c r="H6" s="109">
        <v>150705.16000000003</v>
      </c>
      <c r="I6" s="110">
        <v>6656.5959999999995</v>
      </c>
      <c r="J6" s="115">
        <f>SUM('Pt 1 Summary of Data'!K$12,'Pt 1 Summary of Data'!K$22)+SUM('Pt 1 Summary of Data'!M$12,'Pt 1 Summary of Data'!M$22)-SUM('Pt 1 Summary of Data'!N$12,'Pt 1 Summary of Data'!N$22)</f>
        <v>1988.0379999999998</v>
      </c>
      <c r="K6" s="115">
        <f>SUM(H6:J6)</f>
        <v>159349.79400000002</v>
      </c>
      <c r="L6" s="116">
        <f>SUM('Pt 1 Summary of Data'!O$12,'Pt 1 Summary of Data'!O$22)</f>
        <v>0</v>
      </c>
      <c r="M6" s="109"/>
      <c r="N6" s="110"/>
      <c r="O6" s="115">
        <f>SUM('Pt 1 Summary of Data'!Q$12,'Pt 1 Summary of Data'!Q$22)+SUM('Pt 1 Summary of Data'!S$12,'Pt 1 Summary of Data'!S$22)-SUM('Pt 1 Summary of Data'!T$12,'Pt 1 Summary of Data'!T$22)</f>
        <v>-0.86999999999999988</v>
      </c>
      <c r="P6" s="115">
        <f>SUM(M6:O6)</f>
        <v>-0.86999999999999988</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f>SUM('Pt 1 Summary of Data'!AO$12,'Pt 1 Summary of Data'!AO$22)+SUM('Pt 1 Summary of Data'!AQ$12,'Pt 1 Summary of Data'!AQ$22)-SUM('Pt 1 Summary of Data'!AR$12,'Pt 1 Summary of Data'!AR$22)</f>
        <v>0</v>
      </c>
      <c r="AN6" s="253">
        <f>IF(AM$37&lt;75000,AL6+AM6,AM6)</f>
        <v>0</v>
      </c>
    </row>
    <row r="7" spans="1:40" x14ac:dyDescent="0.2">
      <c r="B7" s="191" t="s">
        <v>312</v>
      </c>
      <c r="C7" s="109"/>
      <c r="D7" s="110"/>
      <c r="E7" s="115">
        <f>SUM('Pt 1 Summary of Data'!E$37:E$41)+SUM('Pt 1 Summary of Data'!G$37:G$41)-SUM('Pt 1 Summary of Data'!H$37:H$41)+MAX(0,MIN('Pt 1 Summary of Data'!E$42+'Pt 1 Summary of Data'!G$42-'Pt 1 Summary of Data'!H$42,0.3%*('Pt 1 Summary of Data'!E$5+'Pt 1 Summary of Data'!G$5-'Pt 1 Summary of Data'!H$5-SUM(E$9:E$11))))</f>
        <v>0</v>
      </c>
      <c r="F7" s="115">
        <f t="shared" si="0"/>
        <v>0</v>
      </c>
      <c r="G7" s="116">
        <f>SUM('Pt 1 Summary of Data'!I$37:I$41)+MAX(0,MIN('Pt 1 Summary of Data'!I$42,0.3%*('Pt 1 Summary of Data'!I$5-SUM(G$9:G$10))))</f>
        <v>0</v>
      </c>
      <c r="H7" s="109">
        <v>1237.0900000000001</v>
      </c>
      <c r="I7" s="110">
        <v>618.47000000000014</v>
      </c>
      <c r="J7" s="115">
        <f>SUM('Pt 1 Summary of Data'!K$37:K$41)+SUM('Pt 1 Summary of Data'!M$37:M$41)-SUM('Pt 1 Summary of Data'!N$37:N$41)+MAX(0,MIN('Pt 1 Summary of Data'!K$42+'Pt 1 Summary of Data'!M$42-'Pt 1 Summary of Data'!N$42,0.3%*('Pt 1 Summary of Data'!K$5+'Pt 1 Summary of Data'!M$5-'Pt 1 Summary of Data'!N$5-SUM(J$10:J$11))))</f>
        <v>1538.8400000000001</v>
      </c>
      <c r="K7" s="115">
        <f>SUM(H7:J7)</f>
        <v>3394.4000000000005</v>
      </c>
      <c r="L7" s="116">
        <f>SUM('Pt 1 Summary of Data'!O$37:O$41)+MAX(0,MIN('Pt 1 Summary of Data'!O$42,0.3%*('Pt 1 Summary of Data'!O$5-L$10)))</f>
        <v>0</v>
      </c>
      <c r="M7" s="109"/>
      <c r="N7" s="110"/>
      <c r="O7" s="115">
        <f>SUM('Pt 1 Summary of Data'!Q$37:Q$41)+SUM('Pt 1 Summary of Data'!S$37:S$41)-SUM('Pt 1 Summary of Data'!T$37:T$41)+MAX(0,MIN('Pt 1 Summary of Data'!Q$42+'Pt 1 Summary of Data'!S$42-'Pt 1 Summary of Data'!T$42,0.3%*('Pt 1 Summary of Data'!Q$5+'Pt 1 Summary of Data'!S$5-'Pt 1 Summary of Data'!T$5)))</f>
        <v>0</v>
      </c>
      <c r="P7" s="115">
        <f>SUM(M7:O7)</f>
        <v>0</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f>SUM('Pt 1 Summary of Data'!AO$37:AO$41)+SUM('Pt 1 Summary of Data'!AQ$37:AQ$41)-SUM('Pt 1 Summary of Data'!AR$37:AR$41)+MAX(0,MIN('Pt 1 Summary of Data'!AO$42+'Pt 1 Summary of Data'!AQ$42-'Pt 1 Summary of Data'!AR$42,0.3%*('Pt 1 Summary of Data'!AO$5+'Pt 1 Summary of Data'!AQ$5-'Pt 1 Summary of Data'!AR$5)))</f>
        <v>0</v>
      </c>
      <c r="AN7" s="253">
        <f>IF(AM$37&lt;75000,AL7+AM7,AM7)</f>
        <v>0</v>
      </c>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0</v>
      </c>
      <c r="F9" s="115">
        <f t="shared" si="0"/>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0</v>
      </c>
      <c r="F10" s="115">
        <f t="shared" si="0"/>
        <v>0</v>
      </c>
      <c r="G10" s="116">
        <f>'Pt 2 Premium and Claims'!I$16</f>
        <v>0</v>
      </c>
      <c r="H10" s="292"/>
      <c r="I10" s="288"/>
      <c r="J10" s="115">
        <f>'Pt 2 Premium and Claims'!K$16+'Pt 2 Premium and Claims'!M$16-'Pt 2 Premium and Claims'!N$16</f>
        <v>0</v>
      </c>
      <c r="K10" s="115">
        <f>SUM(H10:J10)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0</v>
      </c>
      <c r="D12" s="115">
        <f>SUM(D$6:D$7)+IF(AND(OR('Company Information'!$C$12="District of Columbia",'Company Information'!$C$12="Massachusetts",'Company Information'!$C$12="Vermont"),SUM($C$6:$F$11,$C$15:$F$16,$C$37:$D$37)&lt;&gt;0),SUM(I$6:I$7),0)</f>
        <v>0</v>
      </c>
      <c r="E12" s="115">
        <f>SUM(E$6:E$7)-SUM(E$8:E$11)+IF(AND(OR('Company Information'!$C$12="District of Columbia",'Company Information'!$C$12="Massachusetts",'Company Information'!$C$12="Vermont"),SUM($C$6:$F$11,$C$15:$F$16,$C$37:$D$37)&lt;&gt;0),SUM(J$6:J$7)-SUM(J$10:J$11),0)</f>
        <v>0</v>
      </c>
      <c r="F12" s="115">
        <f>IFERROR(SUM(C$12:E$12)+C$17*MAX(0,E$49-C$49)+D$17*MAX(0,E$49-D$49),0)</f>
        <v>0</v>
      </c>
      <c r="G12" s="311"/>
      <c r="H12" s="114">
        <f>SUM(H$6:H$7)+IF(AND(OR('Company Information'!$C$12="District of Columbia",'Company Information'!$C$12="Massachusetts",'Company Information'!$C$12="Vermont"),SUM($H$6:$K$11,$H$15:$K$16,$H$37:$I$37)&lt;&gt;0),SUM(C$6:C$7),0)</f>
        <v>151942.25000000003</v>
      </c>
      <c r="I12" s="115">
        <f>SUM(I$6:I$7)+IF(AND(OR('Company Information'!$C$12="District of Columbia",'Company Information'!$C$12="Massachusetts",'Company Information'!$C$12="Vermont"),SUM($H$6:$K$11,$H$15:$K$16,$H$37:$I$37)&lt;&gt;0),SUM(D$6:D$7),0)</f>
        <v>7275.0659999999998</v>
      </c>
      <c r="J12" s="115">
        <f>SUM(J$6:J$7)-SUM(J$10:J$11)+IF(AND(OR('Company Information'!$C$12="District of Columbia",'Company Information'!$C$12="Massachusetts",'Company Information'!$C$12="Vermont"),SUM($H$6:$K$11,$H$15:$K$16,$H$37:$I$37)&lt;&gt;0),SUM(E$6:E$7)-SUM(E$8:E$11),0)</f>
        <v>3526.8779999999997</v>
      </c>
      <c r="K12" s="115">
        <f>IFERROR(SUM(H$12:J$12)+H$17*MAX(0,J$49-H$49)+I$17*MAX(0,J$49-I$49),0)</f>
        <v>162744.19400000002</v>
      </c>
      <c r="L12" s="311"/>
      <c r="M12" s="114">
        <f>SUM(M$6:M$7)</f>
        <v>0</v>
      </c>
      <c r="N12" s="115">
        <f>SUM(N$6:N$7)</f>
        <v>0</v>
      </c>
      <c r="O12" s="115">
        <f>SUM(O$6:O$7)</f>
        <v>-0.86999999999999988</v>
      </c>
      <c r="P12" s="115">
        <f>SUM(M$12:O$12)+M$17*MAX(0,O$49-M$49)+N$17*MAX(0,O$49-N$49)</f>
        <v>-0.86999999999999988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f>SUM(AL$6:AL$7)</f>
        <v>0</v>
      </c>
      <c r="AM13" s="115">
        <f>SUM(AM$6:AM$7)</f>
        <v>0</v>
      </c>
      <c r="AN13" s="253">
        <f>IF(AM$37&lt;75000,AL$13+AM$13,AM$13)</f>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f>SUM('Pt 1 Summary of Data'!E$5:E$7)+SUM('Pt 1 Summary of Data'!G$5:G$7)-SUM('Pt 1 Summary of Data'!H$5:H$7)-SUM(E$9:E$11)+D$55</f>
        <v>0</v>
      </c>
      <c r="F15" s="106">
        <f>SUM(C15:E15)</f>
        <v>0</v>
      </c>
      <c r="G15" s="107">
        <f>SUM('Pt 1 Summary of Data'!I$5:I$7)-SUM(G$9:G$10)</f>
        <v>0</v>
      </c>
      <c r="H15" s="117">
        <v>90382.290000000008</v>
      </c>
      <c r="I15" s="118">
        <v>49268.161970000001</v>
      </c>
      <c r="J15" s="106">
        <f>SUM('Pt 1 Summary of Data'!K$5:K$7)+SUM('Pt 1 Summary of Data'!M$5:M$7)-SUM('Pt 1 Summary of Data'!N$5:N$7)-SUM(J$10:J$11)+I$55</f>
        <v>23657.898029999997</v>
      </c>
      <c r="K15" s="106">
        <f>SUM(H15:J15)</f>
        <v>163308.34999999998</v>
      </c>
      <c r="L15" s="107">
        <f>SUM('Pt 1 Summary of Data'!O$5:O$7)-L$10</f>
        <v>0</v>
      </c>
      <c r="M15" s="117"/>
      <c r="N15" s="118"/>
      <c r="O15" s="106">
        <f>SUM('Pt 1 Summary of Data'!Q$5:Q$7)+SUM('Pt 1 Summary of Data'!S$5:S$7)-SUM('Pt 1 Summary of Data'!T$5:T$7)+N$55</f>
        <v>0</v>
      </c>
      <c r="P15" s="106">
        <f>SUM(M15:O15)</f>
        <v>0</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f>SUM('Pt 1 Summary of Data'!AO$5:AO$7)+SUM('Pt 1 Summary of Data'!AQ$5:AQ$7)-SUM('Pt 1 Summary of Data'!AR$5:AR$7)+AL$55</f>
        <v>0</v>
      </c>
      <c r="AN15" s="254">
        <f>IF(AM$37&lt;75000,AL15+AM15,AM15)</f>
        <v>0</v>
      </c>
    </row>
    <row r="16" spans="1:40" x14ac:dyDescent="0.2">
      <c r="B16" s="191" t="s">
        <v>313</v>
      </c>
      <c r="C16" s="109"/>
      <c r="D16" s="110"/>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15">
        <f>SUM(C16:E16)</f>
        <v>0</v>
      </c>
      <c r="G16" s="116">
        <f>SUM('Pt 1 Summary of Data'!I$25:I$28,'Pt 1 Summary of Data'!I$30,'Pt 1 Summary of Data'!I$34:I$35)+IF('Company Information'!$C$15="No",IF(MAX('Pt 1 Summary of Data'!I$31:I$32)=0,MIN('Pt 1 Summary of Data'!I$31:I$32),MAX('Pt 1 Summary of Data'!I$31:I$32)),SUM('Pt 1 Summary of Data'!I$31:I$32))</f>
        <v>0</v>
      </c>
      <c r="H16" s="109">
        <v>68586.23</v>
      </c>
      <c r="I16" s="110">
        <v>9331.6200000000008</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32853.689999999995</v>
      </c>
      <c r="K16" s="115">
        <f>SUM(H16:J16)</f>
        <v>110771.53999999998</v>
      </c>
      <c r="L16" s="116">
        <f>SUM('Pt 1 Summary of Data'!O$25:O$28,'Pt 1 Summary of Data'!O$30,'Pt 1 Summary of Data'!O$34:O$35)+IF('Company Information'!$C$15="No",IF(MAX('Pt 1 Summary of Data'!O$31:O$32)=0,MIN('Pt 1 Summary of Data'!O$31:O$32),MAX('Pt 1 Summary of Data'!O$31:O$32)),SUM('Pt 1 Summary of Data'!O$31:O$32))</f>
        <v>0</v>
      </c>
      <c r="M16" s="109"/>
      <c r="N16" s="110"/>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5">
        <f>SUM(M16:O16)</f>
        <v>0</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Data'!AR$31:AR$32))+AL$56</f>
        <v>0</v>
      </c>
      <c r="AN16" s="253">
        <f>IF(AM$37&lt;75000,AL16+AM16,AM16)</f>
        <v>0</v>
      </c>
    </row>
    <row r="17" spans="1:40" s="76" customFormat="1" x14ac:dyDescent="0.2">
      <c r="A17" s="143"/>
      <c r="B17" s="192" t="s">
        <v>320</v>
      </c>
      <c r="C17" s="114">
        <f>C$15-C$16+IF(AND(OR('Company Information'!$C$12="District of Columbia",'Company Information'!$C$12="Massachusetts",'Company Information'!$C$12="Vermont"),SUM($C$6:$F$11,$C$15:$F$16,$C$37:$D$37)&lt;&gt;0),H$15-H$16,0)</f>
        <v>0</v>
      </c>
      <c r="D17" s="115">
        <f>D$15-D$16+IF(AND(OR('Company Information'!$C$12="District of Columbia",'Company Information'!$C$12="Massachusetts",'Company Information'!$C$12="Vermont"),SUM($C$6:$F$11,$C$15:$F$16,$C$37:$D$37)&lt;&gt;0),I$15-I$16,0)</f>
        <v>0</v>
      </c>
      <c r="E17" s="115">
        <f>E$15-E$16+IF(AND(OR('Company Information'!$C$12="District of Columbia",'Company Information'!$C$12="Massachusetts",'Company Information'!$C$12="Vermont"),SUM($C$6:$F$11,$C$15:$F$16,$C$37:$D$37)&lt;&gt;0),J$15-J$16,0)</f>
        <v>0</v>
      </c>
      <c r="F17" s="115">
        <f>F$15-F$16+IF(AND(OR('Company Information'!$C$12="District of Columbia",'Company Information'!$C$12="Massachusetts",'Company Information'!$C$12="Vermont"),SUM($C$6:$F$11,$C$15:$F$16,$C$37:$D$37)&lt;&gt;0),K$15-K$16,0)</f>
        <v>0</v>
      </c>
      <c r="G17" s="314"/>
      <c r="H17" s="114">
        <f>H$15-H$16+IF(AND(OR('Company Information'!$C$12="District of Columbia",'Company Information'!$C$12="Massachusetts",'Company Information'!$C$12="Vermont"),SUM($H$6:$K$11,$H$15:$K$16,$H$37:$I$37)&lt;&gt;0),C$15-C$16,0)</f>
        <v>21796.060000000012</v>
      </c>
      <c r="I17" s="115">
        <f>I$15-I$16+IF(AND(OR('Company Information'!$C$12="District of Columbia",'Company Information'!$C$12="Massachusetts",'Company Information'!$C$12="Vermont"),SUM($H$6:$K$11,$H$15:$K$16,$H$37:$I$37)&lt;&gt;0),D$15-D$16,0)</f>
        <v>39936.541969999998</v>
      </c>
      <c r="J17" s="115">
        <f>J$15-J$16+IF(AND(OR('Company Information'!$C$12="District of Columbia",'Company Information'!$C$12="Massachusetts",'Company Information'!$C$12="Vermont"),SUM($H$6:$K$11,$H$15:$K$16,$H$37:$I$37)&lt;&gt;0),E$15-E$16,0)</f>
        <v>-9195.7919699999984</v>
      </c>
      <c r="K17" s="115">
        <f>K$15-K$16+IF(AND(OR('Company Information'!$C$12="District of Columbia",'Company Information'!$C$12="Massachusetts",'Company Information'!$C$12="Vermont"),SUM($H$6:$K$11,$H$15:$K$16,$H$37:$I$37)&lt;&gt;0),F$15-F$16,0)</f>
        <v>52536.81</v>
      </c>
      <c r="L17" s="314"/>
      <c r="M17" s="114">
        <f>M$15-M$16</f>
        <v>0</v>
      </c>
      <c r="N17" s="115">
        <f>N$15-N$16</f>
        <v>0</v>
      </c>
      <c r="O17" s="115">
        <f>O$15-O$16</f>
        <v>0</v>
      </c>
      <c r="P17" s="115">
        <f>P$15-P$16</f>
        <v>0</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f>AL$15-AL$16</f>
        <v>0</v>
      </c>
      <c r="AM17" s="115">
        <f>AM$15-AM$16</f>
        <v>0</v>
      </c>
      <c r="AN17" s="253">
        <f>AN$15-AN$16</f>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56">
        <f>SUM(C$37:E$37)+IF(AND(OR('Company Information'!$C$12="District of Columbia",'Company Information'!$C$12="Massachusetts",'Company Information'!$C$12="Vermont"),SUM($C$6:$F$11,$C$15:$F$16,$C$37:$D$37)&lt;&gt;0,SUM(C$37:D$37)&lt;&gt;SUM(H$37:I$37)),SUM(H$37:I$37),0)</f>
        <v>0</v>
      </c>
      <c r="G37" s="312"/>
      <c r="H37" s="121">
        <v>15.166666666666666</v>
      </c>
      <c r="I37" s="122">
        <v>8</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4</v>
      </c>
      <c r="K37" s="256">
        <f>SUM(H$37:J$37)+IF(AND(OR('Company Information'!$C$12="District of Columbia",'Company Information'!$C$12="Massachusetts",'Company Information'!$C$12="Vermont"),SUM($H$6:$K$11,$H$15:$K$16,$H$37:$I$37)&lt;&gt;0,SUM(H$37:I$37)&lt;&gt;SUM(C$37:D$37)),SUM(C$37:D$37),0)</f>
        <v>27.166666666666664</v>
      </c>
      <c r="L37" s="312"/>
      <c r="M37" s="121"/>
      <c r="N37" s="122"/>
      <c r="O37" s="256">
        <f>('Pt 1 Summary of Data'!Q$59+'Pt 1 Summary of Data'!S$59-'Pt 1 Summary of Data'!T$59)/12</f>
        <v>0</v>
      </c>
      <c r="P37" s="256">
        <f>SUM(M$37:O$37)</f>
        <v>0</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f>('Pt 1 Summary of Data'!AO$59+'Pt 1 Summary of Data'!AQ$59-'Pt 1 Summary of Data'!AR$59)/12</f>
        <v>0</v>
      </c>
      <c r="AN37" s="257">
        <f>IF(AM$37&lt;75000,AL37+AM37,AM37)</f>
        <v>0</v>
      </c>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f ca="1">IF(OR(AN$37&lt;1000,AN$37&gt;=75000),0,VLOOKUP(AN$37,'Reference Tables'!$A$4:$B$11,2)+((AN$37-VLOOKUP(AN$37,'Reference Tables'!$A$4:$B$11,1))*(OFFSET(INDEX('Reference Tables'!$A$4:$A$11,MATCH(AN$37,'Reference Tables'!$A$4:$A$11)),1,1)-VLOOKUP(AN$37,'Reference Tables'!$A$4:$B$11,2))/(OFFSET(INDEX('Reference Tables'!$A$4:$A$11,MATCH(AN$37,'Reference Tables'!$A$4:$A$11)),1,0)-VLOOKUP(AN$37,'Reference Tables'!$A$4:$B$11,1))))</f>
        <v>0</v>
      </c>
    </row>
    <row r="39" spans="1:40" x14ac:dyDescent="0.2">
      <c r="B39" s="197" t="s">
        <v>323</v>
      </c>
      <c r="C39" s="292"/>
      <c r="D39" s="288"/>
      <c r="E39" s="288"/>
      <c r="F39" s="110"/>
      <c r="G39" s="311"/>
      <c r="H39" s="292"/>
      <c r="I39" s="288"/>
      <c r="J39" s="288"/>
      <c r="K39" s="110">
        <v>3000</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1.2116</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f ca="1">IF(AN$39&lt;2500,1,(MIN(VLOOKUP(AN$39,'Reference Tables'!$A$17:$B$20,2)+((AN$39-VLOOKUP(AN$39,'Reference Tables'!$A$17:$B$20,1))*(OFFSET(INDEX('Reference Tables'!$A$17:$A$20,MATCH(AN$39,'Reference Tables'!$A$17:$A$20)),1,1)-VLOOKUP(AN$39,'Reference Tables'!$A$17:$B$20,2))/(OFFSET(INDEX('Reference Tables'!$A$17:$A$20,MATCH(AN$39,'Reference Tables'!$A$17:$A$20)),1,0)-VLOOKUP(AN$39,'Reference Tables'!$A$17:$B$20,1))),1.736)))</f>
        <v>1</v>
      </c>
    </row>
    <row r="41" spans="1:40" x14ac:dyDescent="0.2">
      <c r="B41" s="191" t="s">
        <v>325</v>
      </c>
      <c r="C41" s="292"/>
      <c r="D41" s="288"/>
      <c r="E41" s="288"/>
      <c r="F41" s="260">
        <f>IF(OR(F$37&lt;1000,F$37&gt;=75000),0,F$38*F$40)</f>
        <v>0</v>
      </c>
      <c r="G41" s="311"/>
      <c r="H41" s="292"/>
      <c r="I41" s="288"/>
      <c r="J41" s="288"/>
      <c r="K41" s="260">
        <f>IF(OR(K$37&lt;1000,K$37&gt;=75000),0,K$38*K$40)</f>
        <v>0</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f>IF(OR(AN$37&lt;1000,AN$37&gt;=75000),0,AN$38*AN$40)</f>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t="str">
        <f>IF(OR(E$37&lt;1000,E$17&lt;=0),"",E$12/E$17)</f>
        <v/>
      </c>
      <c r="F44" s="260" t="str">
        <f>IF(OR(F$37&lt;1000,F$17&lt;=0),"",F$12/F$17)</f>
        <v/>
      </c>
      <c r="G44" s="311"/>
      <c r="H44" s="262" t="str">
        <f>IF(OR(H$37&lt;1000,H$17&lt;=0),"",H$12/H$17)</f>
        <v/>
      </c>
      <c r="I44" s="260" t="str">
        <f>IF(OR(I$37&lt;1000,I$17&lt;=0),"",I$12/I$17)</f>
        <v/>
      </c>
      <c r="J44" s="260" t="str">
        <f>IF(OR(J$37&lt;1000,J$17&lt;=0),"",J$12/J$17)</f>
        <v/>
      </c>
      <c r="K44" s="260" t="str">
        <f>IF(OR(K$37&lt;1000,K$17&lt;=0),"",K$12/K$17)</f>
        <v/>
      </c>
      <c r="L44" s="311"/>
      <c r="M44" s="262" t="str">
        <f>IF(OR(M$37&lt;1000,M$17&lt;=0),"",M$12/M$17)</f>
        <v/>
      </c>
      <c r="N44" s="260" t="str">
        <f>IF(OR(N$37&lt;1000,N$17&lt;=0),"",N$12/N$17)</f>
        <v/>
      </c>
      <c r="O44" s="260" t="str">
        <f>IF(OR(O$37&lt;1000,O$17&lt;=0),"",O$12/O$17)</f>
        <v/>
      </c>
      <c r="P44" s="260" t="str">
        <f>IF(OR(P$37&lt;1000,P$17&lt;=0),"",P$12/P$17)</f>
        <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t="str">
        <f>IF(OR(AL$37&lt;1000,AL$17&lt;=0),"",AL$13/AL$17)</f>
        <v/>
      </c>
      <c r="AM45" s="260" t="str">
        <f>IF(OR(AM$37&lt;1000,AM$17&lt;=0),"",AM$13/AM$17)</f>
        <v/>
      </c>
      <c r="AN45" s="261" t="str">
        <f>IF(OR(AN$37&lt;1000,AN$17&lt;=0),"",AN$13/AN$17)</f>
        <v/>
      </c>
    </row>
    <row r="46" spans="1:40" x14ac:dyDescent="0.2">
      <c r="B46" s="197" t="s">
        <v>330</v>
      </c>
      <c r="C46" s="292"/>
      <c r="D46" s="288"/>
      <c r="E46" s="288"/>
      <c r="F46" s="260" t="str">
        <f>IF(F$44="","",F$41)</f>
        <v/>
      </c>
      <c r="G46" s="311"/>
      <c r="H46" s="292"/>
      <c r="I46" s="288"/>
      <c r="J46" s="288"/>
      <c r="K46" s="260" t="str">
        <f>IF(K$44="","",K$41)</f>
        <v/>
      </c>
      <c r="L46" s="311"/>
      <c r="M46" s="292"/>
      <c r="N46" s="288"/>
      <c r="O46" s="288"/>
      <c r="P46" s="260" t="str">
        <f>IF(P$44="","",P$41)</f>
        <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t="str">
        <f>IF(AN$45="","",AN$41)</f>
        <v/>
      </c>
    </row>
    <row r="47" spans="1:40" s="76" customFormat="1" x14ac:dyDescent="0.2">
      <c r="A47" s="143"/>
      <c r="B47" s="199" t="s">
        <v>329</v>
      </c>
      <c r="C47" s="292"/>
      <c r="D47" s="288"/>
      <c r="E47" s="288"/>
      <c r="F47" s="260" t="str">
        <f>IF(F$44="","",ROUND(F$44+MAX(0,F$46),3))</f>
        <v/>
      </c>
      <c r="G47" s="311"/>
      <c r="H47" s="292"/>
      <c r="I47" s="288"/>
      <c r="J47" s="288"/>
      <c r="K47" s="260" t="str">
        <f>IF(K$44="","",ROUND(K$44+MAX(0,K$46),3))</f>
        <v/>
      </c>
      <c r="L47" s="311"/>
      <c r="M47" s="292"/>
      <c r="N47" s="288"/>
      <c r="O47" s="288"/>
      <c r="P47" s="260" t="str">
        <f>IF(P$44="","",ROUND(P$44+MAX(0,P$46),3))</f>
        <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t="str">
        <f>IF(AN$45="","",ROUND(AN$45+MAX(0,AN$46),3))</f>
        <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v>
      </c>
      <c r="D49" s="141">
        <v>0</v>
      </c>
      <c r="E49" s="141">
        <v>0</v>
      </c>
      <c r="F49" s="141">
        <v>0</v>
      </c>
      <c r="G49" s="312"/>
      <c r="H49" s="140">
        <v>0</v>
      </c>
      <c r="I49" s="141">
        <v>0</v>
      </c>
      <c r="J49" s="141">
        <v>0</v>
      </c>
      <c r="K49" s="141">
        <v>0</v>
      </c>
      <c r="L49" s="312"/>
      <c r="M49" s="140">
        <v>0</v>
      </c>
      <c r="N49" s="141">
        <v>0</v>
      </c>
      <c r="O49" s="141">
        <v>0</v>
      </c>
      <c r="P49" s="141">
        <v>0</v>
      </c>
      <c r="Q49" s="140">
        <v>0</v>
      </c>
      <c r="R49" s="141">
        <v>0</v>
      </c>
      <c r="S49" s="141">
        <v>0</v>
      </c>
      <c r="T49" s="141">
        <v>0</v>
      </c>
      <c r="U49" s="140">
        <v>0</v>
      </c>
      <c r="V49" s="141">
        <v>0</v>
      </c>
      <c r="W49" s="141">
        <v>0</v>
      </c>
      <c r="X49" s="141">
        <v>0</v>
      </c>
      <c r="Y49" s="140">
        <v>0</v>
      </c>
      <c r="Z49" s="141">
        <v>0</v>
      </c>
      <c r="AA49" s="141">
        <v>0</v>
      </c>
      <c r="AB49" s="141">
        <v>0</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tr">
        <f>F$47</f>
        <v/>
      </c>
      <c r="G50" s="311"/>
      <c r="H50" s="293"/>
      <c r="I50" s="289"/>
      <c r="J50" s="289"/>
      <c r="K50" s="260" t="str">
        <f>K$47</f>
        <v/>
      </c>
      <c r="L50" s="311"/>
      <c r="M50" s="293"/>
      <c r="N50" s="289"/>
      <c r="O50" s="289"/>
      <c r="P50" s="260" t="str">
        <f>P$47</f>
        <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t="str">
        <f>AN$47</f>
        <v/>
      </c>
    </row>
    <row r="51" spans="1:40" x14ac:dyDescent="0.2">
      <c r="B51" s="195" t="s">
        <v>334</v>
      </c>
      <c r="C51" s="292"/>
      <c r="D51" s="288"/>
      <c r="E51" s="288"/>
      <c r="F51" s="115" t="str">
        <f>IF(F$37&lt;1000,"",MAX(0,E$15-E$16))</f>
        <v/>
      </c>
      <c r="G51" s="311"/>
      <c r="H51" s="292"/>
      <c r="I51" s="288"/>
      <c r="J51" s="288"/>
      <c r="K51" s="115" t="str">
        <f>IF(K$37&lt;1000,"",MAX(0,J$15-J$16))</f>
        <v/>
      </c>
      <c r="L51" s="311"/>
      <c r="M51" s="292"/>
      <c r="N51" s="288"/>
      <c r="O51" s="288"/>
      <c r="P51" s="115" t="str">
        <f>IF(P$37&lt;1000,"",MAX(0,O$15-O$16))</f>
        <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t="str">
        <f>IF(AN$37&lt;1000,"",MAX(0,AM$15-AM$16))</f>
        <v/>
      </c>
    </row>
    <row r="52" spans="1:40" s="76" customFormat="1" ht="26.25" customHeight="1" x14ac:dyDescent="0.2">
      <c r="A52" s="143"/>
      <c r="B52" s="192" t="s">
        <v>335</v>
      </c>
      <c r="C52" s="292"/>
      <c r="D52" s="288"/>
      <c r="E52" s="288"/>
      <c r="F52" s="115">
        <f>IF(OR(F$37&lt;1000,F$17&lt;=0),0,MAX(0,F$49-F$50)*F$51)</f>
        <v>0</v>
      </c>
      <c r="G52" s="311"/>
      <c r="H52" s="292"/>
      <c r="I52" s="288"/>
      <c r="J52" s="288"/>
      <c r="K52" s="115">
        <f>IF(OR(K$37&lt;1000,K$17&lt;=0),0,MAX(0,K$49-K$50)*K$51)</f>
        <v>0</v>
      </c>
      <c r="L52" s="311"/>
      <c r="M52" s="292"/>
      <c r="N52" s="288"/>
      <c r="O52" s="288"/>
      <c r="P52" s="115">
        <f>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f>IF(OR(AN$37&lt;1000,AN$17&lt;=0),0,MAX(0,AN$49-AN$50)*AN$51)</f>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v>149.38802999999999</v>
      </c>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2" priority="27" stopIfTrue="1" operator="lessThan">
      <formula>0</formula>
    </cfRule>
  </conditionalFormatting>
  <conditionalFormatting sqref="C15:C16">
    <cfRule type="cellIs" dxfId="41" priority="40" stopIfTrue="1" operator="lessThan">
      <formula>0</formula>
    </cfRule>
  </conditionalFormatting>
  <conditionalFormatting sqref="C5:C7">
    <cfRule type="cellIs" dxfId="40" priority="41" stopIfTrue="1" operator="lessThan">
      <formula>0</formula>
    </cfRule>
  </conditionalFormatting>
  <conditionalFormatting sqref="H15:H16">
    <cfRule type="cellIs" dxfId="39" priority="24" stopIfTrue="1" operator="lessThan">
      <formula>0</formula>
    </cfRule>
  </conditionalFormatting>
  <conditionalFormatting sqref="Q37">
    <cfRule type="cellIs" dxfId="38" priority="14" stopIfTrue="1" operator="lessThan">
      <formula>0</formula>
    </cfRule>
  </conditionalFormatting>
  <conditionalFormatting sqref="M37">
    <cfRule type="cellIs" dxfId="37" priority="18" stopIfTrue="1" operator="lessThan">
      <formula>0</formula>
    </cfRule>
  </conditionalFormatting>
  <conditionalFormatting sqref="H49:K49">
    <cfRule type="cellIs" dxfId="36" priority="21" stopIfTrue="1" operator="lessThan">
      <formula>0</formula>
    </cfRule>
  </conditionalFormatting>
  <conditionalFormatting sqref="Q49:T49">
    <cfRule type="cellIs" dxfId="35" priority="13" stopIfTrue="1" operator="lessThan">
      <formula>0</formula>
    </cfRule>
  </conditionalFormatting>
  <conditionalFormatting sqref="M5:M7">
    <cfRule type="cellIs" dxfId="34" priority="20" stopIfTrue="1" operator="lessThan">
      <formula>0</formula>
    </cfRule>
  </conditionalFormatting>
  <conditionalFormatting sqref="L22">
    <cfRule type="cellIs" dxfId="33" priority="23" stopIfTrue="1" operator="lessThan">
      <formula>0</formula>
    </cfRule>
  </conditionalFormatting>
  <conditionalFormatting sqref="G22">
    <cfRule type="cellIs" dxfId="32" priority="29" stopIfTrue="1" operator="lessThan">
      <formula>0</formula>
    </cfRule>
  </conditionalFormatting>
  <conditionalFormatting sqref="C49:F49">
    <cfRule type="cellIs" dxfId="31" priority="26" stopIfTrue="1" operator="lessThan">
      <formula>0</formula>
    </cfRule>
  </conditionalFormatting>
  <conditionalFormatting sqref="H5:H7">
    <cfRule type="cellIs" dxfId="30" priority="25" stopIfTrue="1" operator="lessThan">
      <formula>0</formula>
    </cfRule>
  </conditionalFormatting>
  <conditionalFormatting sqref="H37">
    <cfRule type="cellIs" dxfId="29" priority="22" stopIfTrue="1" operator="lessThan">
      <formula>0</formula>
    </cfRule>
  </conditionalFormatting>
  <conditionalFormatting sqref="M15:M16">
    <cfRule type="cellIs" dxfId="28" priority="19" stopIfTrue="1" operator="lessThan">
      <formula>0</formula>
    </cfRule>
  </conditionalFormatting>
  <conditionalFormatting sqref="M49:P49">
    <cfRule type="cellIs" dxfId="27" priority="17" stopIfTrue="1" operator="lessThan">
      <formula>0</formula>
    </cfRule>
  </conditionalFormatting>
  <conditionalFormatting sqref="Q5:Q7">
    <cfRule type="cellIs" dxfId="26" priority="16" stopIfTrue="1" operator="lessThan">
      <formula>0</formula>
    </cfRule>
  </conditionalFormatting>
  <conditionalFormatting sqref="Q15:Q16">
    <cfRule type="cellIs" dxfId="25" priority="15" stopIfTrue="1" operator="lessThan">
      <formula>0</formula>
    </cfRule>
  </conditionalFormatting>
  <conditionalFormatting sqref="U5:U7">
    <cfRule type="cellIs" dxfId="24" priority="12" stopIfTrue="1" operator="lessThan">
      <formula>0</formula>
    </cfRule>
  </conditionalFormatting>
  <conditionalFormatting sqref="U15:U16">
    <cfRule type="cellIs" dxfId="23" priority="11" stopIfTrue="1" operator="lessThan">
      <formula>0</formula>
    </cfRule>
  </conditionalFormatting>
  <conditionalFormatting sqref="U37">
    <cfRule type="cellIs" dxfId="22" priority="10" stopIfTrue="1" operator="lessThan">
      <formula>0</formula>
    </cfRule>
  </conditionalFormatting>
  <conditionalFormatting sqref="U49:X49">
    <cfRule type="cellIs" dxfId="21" priority="9" stopIfTrue="1" operator="lessThan">
      <formula>0</formula>
    </cfRule>
  </conditionalFormatting>
  <conditionalFormatting sqref="Y5:Y7">
    <cfRule type="cellIs" dxfId="20" priority="8" stopIfTrue="1" operator="lessThan">
      <formula>0</formula>
    </cfRule>
  </conditionalFormatting>
  <conditionalFormatting sqref="Y15:Y16">
    <cfRule type="cellIs" dxfId="19" priority="7" stopIfTrue="1" operator="lessThan">
      <formula>0</formula>
    </cfRule>
  </conditionalFormatting>
  <conditionalFormatting sqref="Y37">
    <cfRule type="cellIs" dxfId="18" priority="6" stopIfTrue="1" operator="lessThan">
      <formula>0</formula>
    </cfRule>
  </conditionalFormatting>
  <conditionalFormatting sqref="Y49:AB49">
    <cfRule type="cellIs" dxfId="17" priority="5" stopIfTrue="1" operator="lessThan">
      <formula>0</formula>
    </cfRule>
  </conditionalFormatting>
  <conditionalFormatting sqref="AL49:AN49">
    <cfRule type="cellIs" dxfId="16"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0</v>
      </c>
      <c r="D4" s="149">
        <f>'Pt 1 Summary of Data'!$K$56+'Pt 1 Summary of Data'!$M$56-'Pt 1 Summary of Data'!$N$56</f>
        <v>2</v>
      </c>
      <c r="E4" s="149">
        <f>'Pt 1 Summary of Data'!$Q$56+'Pt 1 Summary of Data'!$S$56-'Pt 1 Summary of Data'!$T$56</f>
        <v>0</v>
      </c>
      <c r="F4" s="149">
        <f>'Pt 1 Summary of Data'!$V$56</f>
        <v>0</v>
      </c>
      <c r="G4" s="149">
        <f>'Pt 1 Summary of Data'!$Y$56</f>
        <v>0</v>
      </c>
      <c r="H4" s="149">
        <f>'Pt 1 Summary of Data'!$AB$56</f>
        <v>0</v>
      </c>
      <c r="I4" s="364"/>
      <c r="J4" s="364"/>
      <c r="K4" s="208">
        <f>'Pt 1 Summary of Data'!$AO$56+'Pt 1 Summary of Data'!$AQ$56-'Pt 1 Summary of Data'!$AR$56</f>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'Pt 3 MLR and Rebate Calculation'!$K$52</f>
        <v>0</v>
      </c>
      <c r="E11" s="119">
        <f>'Pt 3 MLR and Rebate Calculation'!$P$52</f>
        <v>0</v>
      </c>
      <c r="F11" s="119">
        <f>'Pt 3 MLR and Rebate Calculation'!$T$52</f>
        <v>0</v>
      </c>
      <c r="G11" s="119">
        <f>'Pt 3 MLR and Rebate Calculation'!$X$52</f>
        <v>0</v>
      </c>
      <c r="H11" s="119">
        <f>'Pt 3 MLR and Rebate Calculation'!$AB$52</f>
        <v>0</v>
      </c>
      <c r="I11" s="312"/>
      <c r="J11" s="312"/>
      <c r="K11" s="365">
        <f>'Pt 3 MLR and Rebate Calculation'!$AN$52</f>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5" priority="14" stopIfTrue="1" operator="lessThan">
      <formula>0</formula>
    </cfRule>
  </conditionalFormatting>
  <conditionalFormatting sqref="K7">
    <cfRule type="cellIs" dxfId="14" priority="7" stopIfTrue="1" operator="lessThan">
      <formula>0</formula>
    </cfRule>
  </conditionalFormatting>
  <conditionalFormatting sqref="C7">
    <cfRule type="cellIs" dxfId="13" priority="11" stopIfTrue="1" operator="lessThan">
      <formula>0</formula>
    </cfRule>
  </conditionalFormatting>
  <conditionalFormatting sqref="C9">
    <cfRule type="cellIs" dxfId="12" priority="10" stopIfTrue="1" operator="lessThan">
      <formula>0</formula>
    </cfRule>
  </conditionalFormatting>
  <conditionalFormatting sqref="F9">
    <cfRule type="cellIs" dxfId="11" priority="9" stopIfTrue="1" operator="lessThan">
      <formula>0</formula>
    </cfRule>
  </conditionalFormatting>
  <conditionalFormatting sqref="K22">
    <cfRule type="cellIs" dxfId="10" priority="1" stopIfTrue="1" operator="lessThan">
      <formula>0</formula>
    </cfRule>
  </conditionalFormatting>
  <conditionalFormatting sqref="F7">
    <cfRule type="cellIs" dxfId="9" priority="8" stopIfTrue="1" operator="lessThan">
      <formula>0</formula>
    </cfRule>
  </conditionalFormatting>
  <conditionalFormatting sqref="K9">
    <cfRule type="cellIs" dxfId="8" priority="6" stopIfTrue="1" operator="lessThan">
      <formula>0</formula>
    </cfRule>
  </conditionalFormatting>
  <conditionalFormatting sqref="K12:K14">
    <cfRule type="cellIs" dxfId="7" priority="5" stopIfTrue="1" operator="lessThan">
      <formula>0</formula>
    </cfRule>
  </conditionalFormatting>
  <conditionalFormatting sqref="C16:H17">
    <cfRule type="cellIs" dxfId="6" priority="4" stopIfTrue="1" operator="lessThan">
      <formula>0</formula>
    </cfRule>
  </conditionalFormatting>
  <conditionalFormatting sqref="K16:K17">
    <cfRule type="cellIs" dxfId="5" priority="3" stopIfTrue="1" operator="lessThan">
      <formula>0</formula>
    </cfRule>
  </conditionalFormatting>
  <conditionalFormatting sqref="C22:H22">
    <cfRule type="cellIs" dxfId="4"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505</v>
      </c>
      <c r="E27" s="7"/>
    </row>
    <row r="28" spans="2:5" ht="35.25" customHeight="1" x14ac:dyDescent="0.2">
      <c r="B28" s="219"/>
      <c r="C28" s="150"/>
      <c r="D28" s="222" t="s">
        <v>506</v>
      </c>
      <c r="E28" s="7"/>
    </row>
    <row r="29" spans="2:5" ht="35.25" customHeight="1" x14ac:dyDescent="0.2">
      <c r="B29" s="219"/>
      <c r="C29" s="150"/>
      <c r="D29" s="222" t="s">
        <v>507</v>
      </c>
      <c r="E29" s="7"/>
    </row>
    <row r="30" spans="2:5" ht="35.25" customHeight="1" x14ac:dyDescent="0.2">
      <c r="B30" s="219"/>
      <c r="C30" s="150"/>
      <c r="D30" s="222" t="s">
        <v>508</v>
      </c>
      <c r="E30" s="7"/>
    </row>
    <row r="31" spans="2:5" ht="35.25" customHeight="1" x14ac:dyDescent="0.2">
      <c r="B31" s="219"/>
      <c r="C31" s="150"/>
      <c r="D31" s="222" t="s">
        <v>509</v>
      </c>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510</v>
      </c>
      <c r="E34" s="7"/>
    </row>
    <row r="35" spans="2:5" ht="35.25" customHeight="1" x14ac:dyDescent="0.2">
      <c r="B35" s="219"/>
      <c r="C35" s="150"/>
      <c r="D35" s="222" t="s">
        <v>511</v>
      </c>
      <c r="E35" s="7"/>
    </row>
    <row r="36" spans="2:5" ht="35.25" customHeight="1" x14ac:dyDescent="0.2">
      <c r="B36" s="219"/>
      <c r="C36" s="150"/>
      <c r="D36" s="222" t="s">
        <v>512</v>
      </c>
      <c r="E36" s="7"/>
    </row>
    <row r="37" spans="2:5" ht="35.25" customHeight="1" x14ac:dyDescent="0.2">
      <c r="B37" s="219"/>
      <c r="C37" s="150"/>
      <c r="D37" s="222" t="s">
        <v>513</v>
      </c>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514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515</v>
      </c>
      <c r="E48" s="7"/>
    </row>
    <row r="49" spans="2:5" ht="35.25" customHeight="1" x14ac:dyDescent="0.2">
      <c r="B49" s="219"/>
      <c r="C49" s="150"/>
      <c r="D49" s="222" t="s">
        <v>516</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517</v>
      </c>
      <c r="E56" s="7"/>
    </row>
    <row r="57" spans="2:5" ht="35.25" customHeight="1" x14ac:dyDescent="0.2">
      <c r="B57" s="219"/>
      <c r="C57" s="152"/>
      <c r="D57" s="222" t="s">
        <v>518</v>
      </c>
      <c r="E57" s="7"/>
    </row>
    <row r="58" spans="2:5" ht="35.25" customHeight="1" x14ac:dyDescent="0.2">
      <c r="B58" s="219"/>
      <c r="C58" s="152"/>
      <c r="D58" s="222" t="s">
        <v>519</v>
      </c>
      <c r="E58" s="7"/>
    </row>
    <row r="59" spans="2:5" ht="35.25" customHeight="1" x14ac:dyDescent="0.2">
      <c r="B59" s="219"/>
      <c r="C59" s="152"/>
      <c r="D59" s="222" t="s">
        <v>520</v>
      </c>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517</v>
      </c>
      <c r="E67" s="7"/>
    </row>
    <row r="68" spans="2:5" ht="35.25" customHeight="1" x14ac:dyDescent="0.2">
      <c r="B68" s="219"/>
      <c r="C68" s="152"/>
      <c r="D68" s="222" t="s">
        <v>518</v>
      </c>
      <c r="E68" s="7"/>
    </row>
    <row r="69" spans="2:5" ht="35.25" customHeight="1" x14ac:dyDescent="0.2">
      <c r="B69" s="219"/>
      <c r="C69" s="152"/>
      <c r="D69" s="222" t="s">
        <v>519</v>
      </c>
      <c r="E69" s="7"/>
    </row>
    <row r="70" spans="2:5" ht="35.25" customHeight="1" x14ac:dyDescent="0.2">
      <c r="B70" s="219"/>
      <c r="C70" s="152"/>
      <c r="D70" s="222" t="s">
        <v>520</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517</v>
      </c>
      <c r="E78" s="7"/>
    </row>
    <row r="79" spans="2:5" ht="35.25" customHeight="1" x14ac:dyDescent="0.2">
      <c r="B79" s="219"/>
      <c r="C79" s="152"/>
      <c r="D79" s="222" t="s">
        <v>518</v>
      </c>
      <c r="E79" s="7"/>
    </row>
    <row r="80" spans="2:5" ht="35.25" customHeight="1" x14ac:dyDescent="0.2">
      <c r="B80" s="219"/>
      <c r="C80" s="152"/>
      <c r="D80" s="222" t="s">
        <v>519</v>
      </c>
      <c r="E80" s="7"/>
    </row>
    <row r="81" spans="2:5" ht="35.25" customHeight="1" x14ac:dyDescent="0.2">
      <c r="B81" s="219"/>
      <c r="C81" s="152"/>
      <c r="D81" s="222" t="s">
        <v>520</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517</v>
      </c>
      <c r="E89" s="7"/>
    </row>
    <row r="90" spans="2:5" ht="35.25" customHeight="1" x14ac:dyDescent="0.2">
      <c r="B90" s="219"/>
      <c r="C90" s="152"/>
      <c r="D90" s="222" t="s">
        <v>518</v>
      </c>
      <c r="E90" s="7"/>
    </row>
    <row r="91" spans="2:5" ht="35.25" customHeight="1" x14ac:dyDescent="0.2">
      <c r="B91" s="219"/>
      <c r="C91" s="152"/>
      <c r="D91" s="222" t="s">
        <v>519</v>
      </c>
      <c r="E91" s="7"/>
    </row>
    <row r="92" spans="2:5" ht="35.25" customHeight="1" x14ac:dyDescent="0.2">
      <c r="B92" s="219"/>
      <c r="C92" s="152"/>
      <c r="D92" s="222" t="s">
        <v>520</v>
      </c>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521</v>
      </c>
      <c r="E100" s="7"/>
    </row>
    <row r="101" spans="2:5" ht="35.25" customHeight="1" x14ac:dyDescent="0.2">
      <c r="B101" s="219"/>
      <c r="C101" s="152"/>
      <c r="D101" s="222" t="s">
        <v>522</v>
      </c>
      <c r="E101" s="7"/>
    </row>
    <row r="102" spans="2:5" ht="35.25" customHeight="1" x14ac:dyDescent="0.2">
      <c r="B102" s="219"/>
      <c r="C102" s="152"/>
      <c r="D102" s="222" t="s">
        <v>523</v>
      </c>
      <c r="E102" s="7"/>
    </row>
    <row r="103" spans="2:5" ht="35.25" customHeight="1" x14ac:dyDescent="0.2">
      <c r="B103" s="219"/>
      <c r="C103" s="152"/>
      <c r="D103" s="222" t="s">
        <v>524</v>
      </c>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517</v>
      </c>
      <c r="E111" s="27"/>
    </row>
    <row r="112" spans="2:5" s="5" customFormat="1" ht="35.25" customHeight="1" x14ac:dyDescent="0.2">
      <c r="B112" s="219"/>
      <c r="C112" s="152"/>
      <c r="D112" s="222" t="s">
        <v>518</v>
      </c>
      <c r="E112" s="27"/>
    </row>
    <row r="113" spans="2:5" s="5" customFormat="1" ht="35.25" customHeight="1" x14ac:dyDescent="0.2">
      <c r="B113" s="219"/>
      <c r="C113" s="152"/>
      <c r="D113" s="222" t="s">
        <v>519</v>
      </c>
      <c r="E113" s="27"/>
    </row>
    <row r="114" spans="2:5" s="5" customFormat="1" ht="35.25" customHeight="1" x14ac:dyDescent="0.2">
      <c r="B114" s="219"/>
      <c r="C114" s="152"/>
      <c r="D114" s="222" t="s">
        <v>520</v>
      </c>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517</v>
      </c>
      <c r="E123" s="7"/>
    </row>
    <row r="124" spans="2:5" s="5" customFormat="1" ht="35.25" customHeight="1" x14ac:dyDescent="0.2">
      <c r="B124" s="219"/>
      <c r="C124" s="150"/>
      <c r="D124" s="222" t="s">
        <v>518</v>
      </c>
      <c r="E124" s="27"/>
    </row>
    <row r="125" spans="2:5" s="5" customFormat="1" ht="35.25" customHeight="1" x14ac:dyDescent="0.2">
      <c r="B125" s="219"/>
      <c r="C125" s="150"/>
      <c r="D125" s="222" t="s">
        <v>519</v>
      </c>
      <c r="E125" s="27"/>
    </row>
    <row r="126" spans="2:5" s="5" customFormat="1" ht="35.25" customHeight="1" x14ac:dyDescent="0.2">
      <c r="B126" s="219"/>
      <c r="C126" s="150"/>
      <c r="D126" s="222" t="s">
        <v>520</v>
      </c>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517</v>
      </c>
      <c r="E134" s="27"/>
    </row>
    <row r="135" spans="2:5" s="5" customFormat="1" ht="35.25" customHeight="1" x14ac:dyDescent="0.2">
      <c r="B135" s="219"/>
      <c r="C135" s="150"/>
      <c r="D135" s="222" t="s">
        <v>518</v>
      </c>
      <c r="E135" s="27"/>
    </row>
    <row r="136" spans="2:5" s="5" customFormat="1" ht="35.25" customHeight="1" x14ac:dyDescent="0.2">
      <c r="B136" s="219"/>
      <c r="C136" s="150"/>
      <c r="D136" s="222" t="s">
        <v>519</v>
      </c>
      <c r="E136" s="27"/>
    </row>
    <row r="137" spans="2:5" s="5" customFormat="1" ht="35.25" customHeight="1" x14ac:dyDescent="0.2">
      <c r="B137" s="219"/>
      <c r="C137" s="150"/>
      <c r="D137" s="222" t="s">
        <v>520</v>
      </c>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518</v>
      </c>
      <c r="E145" s="27"/>
    </row>
    <row r="146" spans="2:5" s="5" customFormat="1" ht="35.25" customHeight="1" x14ac:dyDescent="0.2">
      <c r="B146" s="219"/>
      <c r="C146" s="150"/>
      <c r="D146" s="222" t="s">
        <v>519</v>
      </c>
      <c r="E146" s="27"/>
    </row>
    <row r="147" spans="2:5" s="5" customFormat="1" ht="35.25" customHeight="1" x14ac:dyDescent="0.2">
      <c r="B147" s="219"/>
      <c r="C147" s="150"/>
      <c r="D147" s="222" t="s">
        <v>520</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525</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518</v>
      </c>
      <c r="E167" s="27"/>
    </row>
    <row r="168" spans="2:5" s="5" customFormat="1" ht="35.25" customHeight="1" x14ac:dyDescent="0.2">
      <c r="B168" s="219"/>
      <c r="C168" s="150"/>
      <c r="D168" s="222" t="s">
        <v>519</v>
      </c>
      <c r="E168" s="27"/>
    </row>
    <row r="169" spans="2:5" s="5" customFormat="1" ht="35.25" customHeight="1" x14ac:dyDescent="0.2">
      <c r="B169" s="219"/>
      <c r="C169" s="150"/>
      <c r="D169" s="222" t="s">
        <v>520</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518</v>
      </c>
      <c r="E178" s="27"/>
    </row>
    <row r="179" spans="2:5" s="5" customFormat="1" ht="35.25" customHeight="1" x14ac:dyDescent="0.2">
      <c r="B179" s="219"/>
      <c r="C179" s="150"/>
      <c r="D179" s="222" t="s">
        <v>519</v>
      </c>
      <c r="E179" s="27"/>
    </row>
    <row r="180" spans="2:5" s="5" customFormat="1" ht="35.25" customHeight="1" x14ac:dyDescent="0.2">
      <c r="B180" s="219"/>
      <c r="C180" s="150"/>
      <c r="D180" s="222" t="s">
        <v>520</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514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517</v>
      </c>
      <c r="E200" s="27"/>
    </row>
    <row r="201" spans="2:5" s="5" customFormat="1" ht="35.25" customHeight="1" x14ac:dyDescent="0.2">
      <c r="B201" s="219"/>
      <c r="C201" s="150"/>
      <c r="D201" s="222" t="s">
        <v>518</v>
      </c>
      <c r="E201" s="27"/>
    </row>
    <row r="202" spans="2:5" s="5" customFormat="1" ht="35.25" customHeight="1" x14ac:dyDescent="0.2">
      <c r="B202" s="219"/>
      <c r="C202" s="150"/>
      <c r="D202" s="222" t="s">
        <v>519</v>
      </c>
      <c r="E202" s="27"/>
    </row>
    <row r="203" spans="2:5" s="5" customFormat="1" ht="35.25" customHeight="1" x14ac:dyDescent="0.2">
      <c r="B203" s="219"/>
      <c r="C203" s="150"/>
      <c r="D203" s="222" t="s">
        <v>520</v>
      </c>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2015-07-23T02:36:57Z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