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X46" i="10"/>
  <c r="P46" i="10"/>
  <c r="AB45" i="10"/>
  <c r="AA45" i="10"/>
  <c r="Z45" i="10"/>
  <c r="Y45" i="10"/>
  <c r="X45" i="10"/>
  <c r="X47" i="10" s="1"/>
  <c r="X50" i="10" s="1"/>
  <c r="W45" i="10"/>
  <c r="X38" i="10" s="1"/>
  <c r="V45" i="10"/>
  <c r="U45" i="10"/>
  <c r="T45" i="10"/>
  <c r="T46" i="10" s="1"/>
  <c r="S45" i="10"/>
  <c r="R45" i="10"/>
  <c r="Q45" i="10"/>
  <c r="P44" i="10"/>
  <c r="O44" i="10"/>
  <c r="N44" i="10"/>
  <c r="M44" i="10"/>
  <c r="P38" i="10" s="1"/>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Y17" i="10"/>
  <c r="X17" i="10"/>
  <c r="W17" i="10"/>
  <c r="V17" i="10"/>
  <c r="U17" i="10"/>
  <c r="T17" i="10"/>
  <c r="S17" i="10"/>
  <c r="R17" i="10"/>
  <c r="Q17" i="10"/>
  <c r="P17" i="10"/>
  <c r="O17" i="10"/>
  <c r="N17" i="10"/>
  <c r="M17" i="10"/>
  <c r="AB16" i="10"/>
  <c r="AA16" i="10"/>
  <c r="X16" i="10"/>
  <c r="W16" i="10"/>
  <c r="U13" i="10" s="1"/>
  <c r="T16" i="10"/>
  <c r="S16" i="10"/>
  <c r="P16" i="10"/>
  <c r="O16" i="10"/>
  <c r="L16" i="10"/>
  <c r="K16" i="10"/>
  <c r="J16" i="10"/>
  <c r="G16" i="10"/>
  <c r="F16" i="10"/>
  <c r="E16" i="10"/>
  <c r="AB15" i="10"/>
  <c r="AA15" i="10"/>
  <c r="X15" i="10"/>
  <c r="W15" i="10"/>
  <c r="T15" i="10"/>
  <c r="S15" i="10"/>
  <c r="P15" i="10"/>
  <c r="O15" i="10"/>
  <c r="L15" i="10"/>
  <c r="AB13" i="10"/>
  <c r="AA13" i="10"/>
  <c r="Z13" i="10"/>
  <c r="Y13" i="10"/>
  <c r="W13" i="10"/>
  <c r="V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C55" i="18"/>
  <c r="AB55" i="18"/>
  <c r="AA55" i="18"/>
  <c r="Z55" i="18"/>
  <c r="Y55" i="18"/>
  <c r="X55" i="18"/>
  <c r="W55" i="18"/>
  <c r="W22" i="4" s="1"/>
  <c r="V55" i="18"/>
  <c r="V22" i="4" s="1"/>
  <c r="U55" i="18"/>
  <c r="U22" i="4" s="1"/>
  <c r="T55" i="18"/>
  <c r="S55" i="18"/>
  <c r="R55" i="18"/>
  <c r="Q55" i="18"/>
  <c r="Q22" i="4" s="1"/>
  <c r="P55" i="18"/>
  <c r="O55" i="18"/>
  <c r="O22" i="4" s="1"/>
  <c r="N55" i="18"/>
  <c r="M55" i="18"/>
  <c r="L55" i="18"/>
  <c r="K55" i="18"/>
  <c r="K22" i="4" s="1"/>
  <c r="J55" i="18"/>
  <c r="J22" i="4" s="1"/>
  <c r="I55" i="18"/>
  <c r="H55" i="18"/>
  <c r="G55" i="18"/>
  <c r="G22" i="4" s="1"/>
  <c r="F55" i="18"/>
  <c r="F22" i="4" s="1"/>
  <c r="E55" i="18"/>
  <c r="E22" i="4" s="1"/>
  <c r="D55" i="18"/>
  <c r="AU54" i="18"/>
  <c r="AT54" i="18"/>
  <c r="AS54" i="18"/>
  <c r="AS12" i="4" s="1"/>
  <c r="AC54" i="18"/>
  <c r="AB54" i="18"/>
  <c r="AA54" i="18"/>
  <c r="Z54" i="18"/>
  <c r="Z12" i="4" s="1"/>
  <c r="Y54" i="18"/>
  <c r="X54" i="18"/>
  <c r="W54" i="18"/>
  <c r="V54" i="18"/>
  <c r="U54" i="18"/>
  <c r="T54" i="18"/>
  <c r="S54" i="18"/>
  <c r="R54" i="18"/>
  <c r="Q54" i="18"/>
  <c r="P54" i="18"/>
  <c r="O54" i="18"/>
  <c r="O12" i="4" s="1"/>
  <c r="N54" i="18"/>
  <c r="N12" i="4" s="1"/>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C22" i="4"/>
  <c r="AB22" i="4"/>
  <c r="AA22" i="4"/>
  <c r="Z22" i="4"/>
  <c r="Y22" i="4"/>
  <c r="X22" i="4"/>
  <c r="T22" i="4"/>
  <c r="S22" i="4"/>
  <c r="R22" i="4"/>
  <c r="P22" i="4"/>
  <c r="N22" i="4"/>
  <c r="M22" i="4"/>
  <c r="L22" i="4"/>
  <c r="I22" i="4"/>
  <c r="H22" i="4"/>
  <c r="D22" i="4"/>
  <c r="AU12" i="4"/>
  <c r="AT12" i="4"/>
  <c r="AC12" i="4"/>
  <c r="AB12" i="4"/>
  <c r="AA12" i="4"/>
  <c r="Y12" i="4"/>
  <c r="X12" i="4"/>
  <c r="W12" i="4"/>
  <c r="V12" i="4"/>
  <c r="U12" i="4"/>
  <c r="T12" i="4"/>
  <c r="S12" i="4"/>
  <c r="R12" i="4"/>
  <c r="Q12" i="4"/>
  <c r="P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15" i="10" s="1"/>
  <c r="J5" i="4"/>
  <c r="I5" i="4"/>
  <c r="G15" i="10" s="1"/>
  <c r="H5" i="4"/>
  <c r="E15" i="10" s="1"/>
  <c r="G5" i="4"/>
  <c r="F5" i="4"/>
  <c r="E5" i="4"/>
  <c r="D5" i="4"/>
  <c r="K15" i="10" l="1"/>
  <c r="F15" i="10"/>
  <c r="G7" i="10"/>
  <c r="G19" i="10" s="1"/>
  <c r="J7" i="10"/>
  <c r="E7" i="10"/>
  <c r="G25" i="10"/>
  <c r="G20" i="10"/>
  <c r="G28" i="10"/>
  <c r="L26" i="10"/>
  <c r="L30" i="10" s="1"/>
  <c r="T38" i="10"/>
  <c r="T47" i="10"/>
  <c r="T50" i="10" s="1"/>
  <c r="T13" i="10"/>
  <c r="X13" i="10"/>
  <c r="R13" i="10"/>
  <c r="S13" i="10"/>
  <c r="K7" i="10" l="1"/>
  <c r="H12" i="10" s="1"/>
  <c r="I17" i="10"/>
  <c r="I44" i="10" s="1"/>
  <c r="J37" i="10"/>
  <c r="H17" i="10"/>
  <c r="H44" i="10" s="1"/>
  <c r="J12" i="10"/>
  <c r="F17" i="10"/>
  <c r="F7" i="10"/>
  <c r="E17" i="10" s="1"/>
  <c r="E12" i="10"/>
  <c r="C17" i="10"/>
  <c r="E37" i="10"/>
  <c r="C12" i="10"/>
  <c r="D17" i="10"/>
  <c r="D44" i="10" s="1"/>
  <c r="G29" i="10"/>
  <c r="I12" i="10"/>
  <c r="K17" i="10"/>
  <c r="D12" i="10"/>
  <c r="G21" i="10"/>
  <c r="J17" i="10"/>
  <c r="G24" i="10"/>
  <c r="G23" i="10" s="1"/>
  <c r="G27" i="10" s="1"/>
  <c r="E44" i="10" l="1"/>
  <c r="F37" i="10"/>
  <c r="J44" i="10"/>
  <c r="K37" i="10"/>
  <c r="C44" i="10"/>
  <c r="F12" i="10"/>
  <c r="K12" i="10"/>
  <c r="G26" i="10"/>
  <c r="G30" i="10" s="1"/>
  <c r="G31" i="10"/>
  <c r="G32" i="10" s="1"/>
  <c r="G33" i="10" s="1"/>
  <c r="K51" i="10" l="1"/>
  <c r="K38" i="10"/>
  <c r="K44" i="10"/>
  <c r="K52" i="10"/>
  <c r="D11" i="16" s="1"/>
  <c r="K41" i="10"/>
  <c r="F41" i="10"/>
  <c r="F52" i="10"/>
  <c r="C11" i="16" s="1"/>
  <c r="F44" i="10"/>
  <c r="F51" i="10"/>
  <c r="F38" i="10"/>
  <c r="F47" i="10" l="1"/>
  <c r="F50" i="10" s="1"/>
  <c r="F46" i="10"/>
  <c r="K47" i="10"/>
  <c r="K50" i="10" s="1"/>
  <c r="K46" i="10"/>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<sst xmlns="http://schemas.openxmlformats.org/spreadsheetml/2006/main" count="566" uniqueCount="505">
  <si>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</si>
  <si>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</si>
  <si>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</si>
  <si>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</si>
  <si>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</si>
  <si>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</si>
  <si>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</si>
  <si>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</si>
  <si>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</si>
  <si>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</si>
  <si>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</si>
  <si>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</si>
  <si>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</si>
  <si>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</si>
  <si>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</si>
  <si>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</si>
  <si>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</si>
  <si>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</si>
  <si>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</si>
  <si>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</si>
  <si>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</si>
  <si>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</si>
  <si>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</si>
  <si>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</si>
  <si>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</si>
  <si>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</si>
  <si>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</si>
  <si>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</si>
  <si>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</si>
  <si>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</si>
  <si>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</si>
  <si>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</si>
  <si>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</si>
  <si>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</si>
  <si>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</si>
  <si>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</si>
  <si>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</si>
  <si>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</si>
  <si>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</si>
  <si>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</si>
  <si>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</si>
  <si>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</si>
  <si>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</si>
  <si>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</si>
  <si>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</si>
  <si>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</si>
  <si>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</si>
  <si>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</si>
  <si>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</si>
  <si>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</si>
  <si>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</si>
  <si>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</si>
  <si>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</si>
  <si>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</si>
  <si>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</si>
  <si>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</si>
  <si>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</si>
  <si>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</si>
  <si>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</si>
  <si>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</si>
  <si>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</si>
  <si>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</si>
  <si>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</si>
  <si>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</si>
  <si>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</si>
  <si>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</si>
  <si>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</si>
  <si>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</si>
  <si>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</si>
  <si>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</si>
  <si>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</si>
  <si>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</si>
  <si>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</si>
  <si>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</si>
  <si>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</si>
  <si>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</si>
  <si>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</si>
  <si>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</si>
  <si>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</si>
  <si>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</si>
  <si>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</si>
  <si>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</si>
  <si>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</si>
  <si>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</si>
  <si>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</si>
  <si>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</si>
  <si>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</si>
  <si>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</si>
  <si>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</si>
  <si>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</si>
  <si>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</si>
  <si>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</si>
  <si>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</si>
  <si>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</si>
  <si>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</si>
  <si>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</si>
  <si>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</si>
  <si>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</si>
  <si>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</si>
  <si>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</si>
  <si>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</si>
  <si>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</si>
  <si>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</si>
  <si>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</si>
  <si>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</si>
  <si>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</si>
  <si>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</si>
  <si>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</si>
  <si>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</si>
  <si>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</si>
  <si>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</si>
  <si>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</si>
  <si>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</si>
  <si>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</si>
  <si>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</si>
  <si>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</si>
  <si>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</si>
  <si>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</si>
  <si>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</si>
  <si>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</si>
  <si>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</si>
  <si>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</si>
  <si>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</si>
  <si>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</si>
  <si>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</si>
  <si>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</si>
  <si>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</si>
  <si>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</si>
  <si>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</si>
  <si>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</si>
  <si>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</si>
  <si>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</si>
  <si>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</si>
  <si>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</si>
  <si>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</si>
  <si>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</si>
  <si>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</si>
  <si>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</si>
  <si>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</si>
  <si>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</si>
  <si>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</si>
  <si>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</si>
  <si>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</si>
  <si>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</si>
  <si>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</si>
  <si>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</si>
  <si>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</si>
  <si>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</si>
  <si>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</si>
  <si>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</si>
  <si>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</si>
  <si>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</si>
  <si>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</si>
  <si>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</si>
  <si>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</si>
  <si>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</si>
  <si>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</si>
  <si>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</si>
  <si>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</si>
  <si>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</si>
  <si>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</si>
  <si>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</si>
  <si>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</si>
  <si>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</si>
  <si>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</si>
  <si>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</si>
  <si>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</si>
  <si>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</si>
  <si>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</si>
  <si>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</si>
  <si>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</si>
  <si>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</si>
  <si>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</si>
  <si>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</si>
  <si>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</si>
  <si>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</si>
  <si>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</si>
  <si>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</si>
  <si>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</si>
  <si>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</si>
  <si>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</si>
  <si>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</si>
  <si>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</si>
  <si>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</si>
  <si>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</si>
  <si>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</si>
  <si>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</si>
  <si>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</si>
  <si>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</si>
  <si>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</si>
  <si>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</si>
  <si>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</si>
  <si>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</si>
  <si>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</si>
  <si>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</si>
  <si>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</si>
  <si>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</si>
  <si>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</si>
  <si>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</si>
  <si>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</si>
  <si>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</si>
  <si>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</si>
  <si>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</si>
  <si>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</si>
  <si>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</si>
  <si>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</si>
  <si>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</si>
  <si>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</si>
  <si>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</si>
  <si>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</si>
  <si>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</si>
  <si>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</si>
  <si>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</si>
  <si>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</si>
  <si>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</si>
  <si>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</si>
  <si>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</si>
  <si>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</si>
  <si>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</si>
  <si>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</si>
  <si>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</si>
  <si>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</si>
  <si>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</si>
  <si>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</si>
  <si>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</si>
  <si>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</si>
  <si>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</si>
  <si>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</si>
  <si>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</si>
  <si>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</si>
  <si>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</si>
  <si>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</si>
  <si>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</si>
  <si>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</si>
  <si>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</si>
  <si>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</si>
  <si>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</si>
  <si>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</si>
  <si>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</si>
  <si>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</si>
  <si>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</si>
  <si>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</si>
  <si>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</si>
  <si>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</si>
  <si>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</si>
  <si>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</si>
  <si>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</si>
  <si>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</si>
  <si>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</si>
  <si>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</si>
  <si>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</si>
  <si>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</si>
  <si>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</si>
  <si>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</si>
  <si>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</si>
  <si>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</si>
  <si>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</si>
  <si>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</si>
  <si>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</si>
  <si>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</si>
  <si>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</si>
  <si>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</si>
  <si>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</si>
  <si>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</si>
  <si>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</si>
  <si>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</si>
  <si>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</si>
  <si>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</si>
  <si>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</si>
  <si>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</si>
  <si>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</si>
  <si>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</si>
  <si>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</si>
  <si>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</si>
  <si>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</si>
  <si>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</si>
  <si>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</si>
  <si>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</si>
  <si>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</si>
  <si>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</si>
  <si>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</si>
  <si>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</si>
  <si>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</si>
  <si>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</si>
  <si>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</si>
  <si>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</si>
  <si>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</si>
  <si>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</si>
  <si>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</si>
  <si>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</si>
  <si>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</si>
  <si>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</si>
  <si>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</si>
  <si>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</si>
  <si>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</si>
  <si>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</si>
  <si>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</si>
  <si>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</si>
  <si>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</si>
  <si>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</si>
  <si>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</si>
  <si>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</si>
  <si>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</si>
  <si>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</si>
  <si>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</si>
  <si>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</si>
  <si>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</si>
  <si>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</si>
  <si>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</si>
  <si>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</si>
  <si>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</si>
  <si>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</si>
  <si>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</si>
  <si>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</si>
  <si>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</si>
  <si>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</si>
  <si>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</si>
  <si>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</si>
  <si>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</si>
  <si>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</si>
  <si>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</si>
  <si>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</si>
  <si>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</si>
  <si>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</si>
  <si>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</si>
  <si>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</si>
  <si>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</si>
  <si>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</si>
  <si>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</si>
  <si>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</si>
  <si>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</si>
  <si>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</si>
  <si>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</si>
  <si>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</si>
  <si>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</si>
  <si>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</si>
  <si>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</si>
  <si>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</si>
  <si>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</si>
  <si>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</si>
  <si>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</si>
  <si>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</si>
  <si>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</si>
  <si>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</si>
  <si>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</si>
  <si>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</si>
  <si>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</si>
  <si>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</si>
  <si>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</si>
  <si>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</si>
  <si>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</si>
  <si>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</si>
  <si>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</si>
  <si>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</si>
  <si>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</si>
  <si>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</si>
  <si>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</si>
  <si>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</si>
  <si>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</si>
  <si>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</si>
  <si>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</si>
  <si>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</si>
  <si>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</si>
  <si>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</si>
  <si>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</si>
  <si>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</si>
  <si>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</si>
  <si>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</si>
  <si>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</si>
  <si>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</si>
  <si>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</si>
  <si>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</si>
  <si>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</si>
  <si>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</si>
  <si>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</si>
  <si>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</si>
  <si>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</si>
  <si>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</si>
  <si>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</si>
  <si>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</si>
  <si>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</si>
  <si>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</si>
  <si>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</si>
  <si>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</si>
  <si>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</si>
  <si>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</si>
  <si>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</si>
  <si>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</si>
  <si>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</si>
  <si>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</si>
  <si>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</si>
  <si>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</si>
  <si>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</si>
  <si>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</si>
  <si>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</si>
  <si>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</si>
  <si>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</si>
  <si>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</si>
  <si>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</si>
  <si>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</si>
  <si>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</si>
  <si>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</si>
  <si>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</si>
  <si>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</si>
  <si>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</si>
  <si>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</si>
  <si>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</si>
  <si>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</si>
  <si>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</si>
  <si>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</si>
  <si>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</si>
  <si>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</si>
  <si>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</si>
  <si>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</si>
  <si>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</si>
  <si>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</si>
  <si>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</si>
  <si>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</si>
  <si>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</si>
  <si>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</si>
  <si>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</si>
  <si>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</si>
  <si>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</si>
  <si>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</si>
  <si>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</si>
  <si>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</si>
  <si>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</si>
  <si>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</si>
  <si>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</si>
  <si>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</si>
  <si>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</si>
  <si>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</si>
  <si>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</si>
  <si>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</si>
  <si>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</si>
  <si>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</si>
  <si>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</si>
  <si>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</si>
  <si>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</si>
  <si>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</si>
  <si>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</si>
  <si>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</si>
  <si>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</si>
  <si>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</si>
  <si>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</si>
  <si>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</si>
  <si>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</si>
  <si>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</si>
  <si>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</si>
  <si>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</si>
  <si>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</si>
  <si>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</si>
  <si>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</si>
  <si>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</si>
  <si>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</si>
  <si>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</si>
  <si>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</si>
  <si>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</si>
  <si>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</si>
  <si>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</si>
  <si>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</si>
  <si>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</si>
  <si>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</si>
  <si>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</si>
  <si>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</si>
  <si>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</si>
  <si>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</si>
  <si>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</si>
  <si>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</si>
  <si>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</si>
  <si>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</si>
  <si>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</si>
  <si>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</si>
  <si>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</si>
  <si>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</si>
  <si>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</si>
  <si>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</si>
  <si>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</si>
  <si>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</si>
  <si>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</si>
  <si>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</si>
  <si>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</si>
  <si>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</si>
  <si>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</si>
  <si>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</si>
  <si>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</si>
  <si>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</si>
  <si>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</si>
  <si>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</si>
  <si>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</si>
  <si>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</si>
  <si>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</si>
  <si>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</si>
  <si>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</si>
  <si>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</si>
  <si>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</si>
  <si>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</si>
  <si>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</si>
  <si>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</si>
  <si>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</si>
  <si>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</si>
  <si>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</si>
  <si>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</si>
  <si>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93165</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</si>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</sst>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183</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0</v>
      </c>
      <c r="E5" s="106">
        <f>SUM('Pt 2 Premium and Claims'!E$5,'Pt 2 Premium and Claims'!E$6,-'Pt 2 Premium and Claims'!E$7,-'Pt 2 Premium and Claims'!E$13,'Pt 2 Premium and Claims'!E$14:'Pt 2 Premium and Claims'!E$17)</f>
        <v>0</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0</v>
      </c>
      <c r="K5" s="106">
        <f>SUM('Pt 2 Premium and Claims'!K$5,'Pt 2 Premium and Claims'!K$6,-'Pt 2 Premium and Claims'!K$7,-'Pt 2 Premium and Claims'!K$13,'Pt 2 Premium and Claims'!K$14,'Pt 2 Premium and Claims'!K$16:'Pt 2 Premium and Claims'!K$17)</f>
        <v>0</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0</v>
      </c>
      <c r="Q5" s="106">
        <f>SUM('Pt 2 Premium and Claims'!Q$5,'Pt 2 Premium and Claims'!Q$6,-'Pt 2 Premium and Claims'!Q$7,-'Pt 2 Premium and Claims'!Q$13,'Pt 2 Premium and Claims'!Q$14)</f>
        <v>0</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333917606</v>
      </c>
      <c r="AT5" s="107">
        <f>SUM('Pt 2 Premium and Claims'!AT$5,'Pt 2 Premium and Claims'!AT$6,-'Pt 2 Premium and Claims'!AT$7,-'Pt 2 Premium and Claims'!AT$13,'Pt 2 Premium and Claims'!AT$14)</f>
        <v>979114</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0</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300721121</v>
      </c>
      <c r="AT12" s="107">
        <f>'Pt 2 Premium and Claims'!AT$54</f>
        <v>561176</v>
      </c>
      <c r="AU12" s="107">
        <f>'Pt 2 Premium and Claims'!AU$54</f>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38553645</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11380489</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5518</v>
      </c>
      <c r="AT15" s="113">
        <v>17</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-4012804.969</v>
      </c>
      <c r="AT25" s="113">
        <v>118314.3998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4147676.61</v>
      </c>
      <c r="AT27" s="113">
        <v>12134.42</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75123.419999999984</v>
      </c>
      <c r="AT28" s="113">
        <v>266.89999999999998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-281047.55760000006</v>
      </c>
      <c r="AT30" s="113">
        <v>9314.0348749999994</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185223.58000000002</v>
      </c>
      <c r="AT35" s="113">
        <v>841.56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2819471</v>
      </c>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1143050</v>
      </c>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797351</v>
      </c>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2639956</v>
      </c>
      <c r="AT40" s="113">
        <v>39</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239185</v>
      </c>
      <c r="AT41" s="113">
        <v>1161</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3076281</v>
      </c>
      <c r="AT44" s="119">
        <v>4521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1882074</v>
      </c>
      <c r="AT45" s="113">
        <v>5049</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4090636</v>
      </c>
      <c r="AT46" s="113">
        <v>17900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8948386</v>
      </c>
      <c r="AT47" s="113">
        <v>1232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2269368.7176000001</v>
      </c>
      <c r="AT49" s="113">
        <v>-28179.304874999998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10952.15</v>
      </c>
      <c r="AT50" s="113">
        <v>40.430000000000007</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17942734</v>
      </c>
      <c r="AT51" s="113">
        <v>80680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1921</v>
      </c>
      <c r="AT56" s="123">
        <v>5041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37787</v>
      </c>
      <c r="AT57" s="126">
        <v>5041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434784</v>
      </c>
      <c r="AT59" s="126">
        <v>56249</v>
      </c>
      <c r="AU59" s="126"/>
      <c r="AV59" s="126"/>
      <c r="AW59" s="310"/>
    </row>
    <row r="60" spans="2:49" x14ac:dyDescent="0.2">
      <c r="B60" s="161" t="s">
        <v>276</v>
      </c>
      <c r="C60" s="62"/>
      <c r="D60" s="127">
        <f t="shared" ref="D60:AC60" si="0">D$59/12</f>
        <v>0</v>
      </c>
      <c r="E60" s="128">
        <f t="shared" si="0"/>
        <v>0</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36232</v>
      </c>
      <c r="AT60" s="129">
        <f>AT$59/12</f>
        <v>4687.416666666667</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-18787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19096033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333917606</v>
      </c>
      <c r="AT5" s="119">
        <v>979114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-3034911</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-2785625</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283648991</v>
      </c>
      <c r="AT23" s="113">
        <v>560035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32344665</v>
      </c>
      <c r="AT26" s="113">
        <v>12967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13140144</v>
      </c>
      <c r="AT28" s="113">
        <v>11826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-6</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-3034911</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-2785625</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2893719</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1010620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0</v>
      </c>
      <c r="E54" s="115">
        <f>E24+E27+E31+E35-E36+E39+E42+E45+E46-E49+E51+E52+E53</f>
        <v>0</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0</v>
      </c>
      <c r="K54" s="115">
        <f>K24+K27+K31+K35-K36+K39+K42+K45+K46-K49+K51+K52+K53</f>
        <v>0</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0</v>
      </c>
      <c r="Q54" s="115">
        <f>Q24+Q27+Q31+Q35-Q36+Q39+Q42+Q45+Q46-Q49+Q51+Q52+Q53</f>
        <v>0</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300721121</v>
      </c>
      <c r="AT54" s="116">
        <f>AT23+AT26-AT28+AT30-AT32+AT34-AT36+AT38+AT41-AT43+AT45+AT46-AT47-AT49+AT50+AT51+AT52+AT53</f>
        <v>561176</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735912</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f>SUM('Pt 1 Summary of Data'!E$12,'Pt 1 Summary of Data'!E$22)+SUM('Pt 1 Summary of Data'!G$12,'Pt 1 Summary of Data'!G$22)-SUM('Pt 1 Summary of Data'!H$12,'Pt 1 Summary of Data'!H$22)</f>
        <v>0</v>
      </c>
      <c r="F6" s="115">
        <f t="shared" ref="F6:F11" si="0">SUM(C6:E6)</f>
        <v>0</v>
      </c>
      <c r="G6" s="116">
        <f>SUM('Pt 1 Summary of Data'!I$12,'Pt 1 Summary of Data'!I$22)</f>
        <v>0</v>
      </c>
      <c r="H6" s="109"/>
      <c r="I6" s="110"/>
      <c r="J6" s="115">
        <f>SUM('Pt 1 Summary of Data'!K$12,'Pt 1 Summary of Data'!K$22)+SUM('Pt 1 Summary of Data'!M$12,'Pt 1 Summary of Data'!M$22)-SUM('Pt 1 Summary of Data'!N$12,'Pt 1 Summary of Data'!N$22)</f>
        <v>0</v>
      </c>
      <c r="K6" s="115">
        <f>SUM(H6:J6)</f>
        <v>0</v>
      </c>
      <c r="L6" s="116">
        <f>SUM('Pt 1 Summary of Data'!O$12,'Pt 1 Summary of Data'!O$22)</f>
        <v>0</v>
      </c>
      <c r="M6" s="109"/>
      <c r="N6" s="110"/>
      <c r="O6" s="115">
        <f>SUM('Pt 1 Summary of Data'!Q$12,'Pt 1 Summary of Data'!Q$22)+SUM('Pt 1 Summary of Data'!S$12,'Pt 1 Summary of Data'!S$22)-SUM('Pt 1 Summary of Data'!T$12,'Pt 1 Summary of Data'!T$22)</f>
        <v>0</v>
      </c>
      <c r="P6" s="115">
        <f>SUM(M6:O6)</f>
        <v>0</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0</v>
      </c>
      <c r="F7" s="115">
        <f t="shared" si="0"/>
        <v>0</v>
      </c>
      <c r="G7" s="116">
        <f>SUM('Pt 1 Summary of Data'!I$37:I$41)+MAX(0,MIN('Pt 1 Summary of Data'!I$42,0.3%*('Pt 1 Summary of Data'!I$5-SUM(G$9:G$10))))</f>
        <v>0</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0</v>
      </c>
      <c r="K7" s="115">
        <f>SUM(H7:J7)</f>
        <v>0</v>
      </c>
      <c r="L7" s="116">
        <f>SUM('Pt 1 Summary of Data'!O$37:O$41)+MAX(0,MIN('Pt 1 Summary of Data'!O$42,0.3%*('Pt 1 Summary of Data'!O$5-L$10)))</f>
        <v>0</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115">
        <f>SUM(M7:O7)</f>
        <v>0</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0</v>
      </c>
      <c r="F12" s="115">
        <f>IFERROR(SUM(C$12:E$12)+C$17*MAX(0,E$49-C$49)+D$17*MAX(0,E$49-D$49),0)</f>
        <v>0</v>
      </c>
      <c r="G12" s="311"/>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0</v>
      </c>
      <c r="K12" s="115">
        <f>IFERROR(SUM(H$12:J$12)+H$17*MAX(0,J$49-H$49)+I$17*MAX(0,J$49-I$49),0)</f>
        <v>0</v>
      </c>
      <c r="L12" s="311"/>
      <c r="M12" s="114">
        <f>SUM(M$6:M$7)</f>
        <v>0</v>
      </c>
      <c r="N12" s="115">
        <f>SUM(N$6:N$7)</f>
        <v>0</v>
      </c>
      <c r="O12" s="115">
        <f>SUM(O$6:O$7)</f>
        <v>0</v>
      </c>
      <c r="P12" s="115">
        <f>SUM(M$12:O$12)+M$17*MAX(0,O$49-M$49)+N$17*MAX(0,O$49-N$49)</f>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f>SUM('Pt 1 Summary of Data'!E$5:E$7)+SUM('Pt 1 Summary of Data'!G$5:G$7)-SUM('Pt 1 Summary of Data'!H$5:H$7)-SUM(E$9:E$11)+D$55</f>
        <v>0</v>
      </c>
      <c r="F15" s="106">
        <f>SUM(C15:E15)</f>
        <v>0</v>
      </c>
      <c r="G15" s="107">
        <f>SUM('Pt 1 Summary of Data'!I$5:I$7)-SUM(G$9:G$10)</f>
        <v>0</v>
      </c>
      <c r="H15" s="117"/>
      <c r="I15" s="118"/>
      <c r="J15" s="106">
        <f>SUM('Pt 1 Summary of Data'!K$5:K$7)+SUM('Pt 1 Summary of Data'!M$5:M$7)-SUM('Pt 1 Summary of Data'!N$5:N$7)-SUM(J$10:J$11)+I$55</f>
        <v>0</v>
      </c>
      <c r="K15" s="106">
        <f>SUM(H15:J15)</f>
        <v>0</v>
      </c>
      <c r="L15" s="107">
        <f>SUM('Pt 1 Summary of Data'!O$5:O$7)-L$10</f>
        <v>0</v>
      </c>
      <c r="M15" s="117"/>
      <c r="N15" s="118"/>
      <c r="O15" s="106">
        <f>SUM('Pt 1 Summary of Data'!Q$5:Q$7)+SUM('Pt 1 Summary of Data'!S$5:S$7)-SUM('Pt 1 Summary of Data'!T$5:T$7)+N$55</f>
        <v>0</v>
      </c>
      <c r="P15" s="106">
        <f>SUM(M15:O15)</f>
        <v>0</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15">
        <f>SUM(C16:E16)</f>
        <v>0</v>
      </c>
      <c r="G16" s="116">
        <f>SUM('Pt 1 Summary of Data'!I$25:I$28,'Pt 1 Summary of Data'!I$30,'Pt 1 Summary of Data'!I$34:I$35)+IF('Company Information'!$C$15="No",IF(MAX('Pt 1 Summary of Data'!I$31:I$32)=0,MIN('Pt 1 Summary of Data'!I$31:I$32),MAX('Pt 1 Summary of Data'!I$31:I$32)),SUM('Pt 1 Summary of Data'!I$31:I$32))</f>
        <v>0</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5">
        <f>SUM(H16:J16)</f>
        <v>0</v>
      </c>
      <c r="L16" s="116">
        <f>SUM('Pt 1 Summary of Data'!O$25:O$28,'Pt 1 Summary of Data'!O$30,'Pt 1 Summary of Data'!O$34:O$35)+IF('Company Information'!$C$15="No",IF(MAX('Pt 1 Summary of Data'!O$31:O$32)=0,MIN('Pt 1 Summary of Data'!O$31:O$32),MAX('Pt 1 Summary of Data'!O$31:O$32)),SUM('Pt 1 Summary of Data'!O$31:O$32))</f>
        <v>0</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5">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0</v>
      </c>
      <c r="F17" s="115">
        <f>F$15-F$16+IF(AND(OR('Company Information'!$C$12="District of Columbia",'Company Information'!$C$12="Massachusetts",'Company Information'!$C$12="Vermont"),SUM($C$6:$F$11,$C$15:$F$16,$C$37:$D$37)&lt;&gt;0),K$15-K$16,0)</f>
        <v>0</v>
      </c>
      <c r="G17" s="314"/>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0</v>
      </c>
      <c r="K17" s="115">
        <f>K$15-K$16+IF(AND(OR('Company Information'!$C$12="District of Columbia",'Company Information'!$C$12="Massachusetts",'Company Information'!$C$12="Vermont"),SUM($H$6:$K$11,$H$15:$K$16,$H$37:$I$37)&lt;&gt;0),F$15-F$16,0)</f>
        <v>0</v>
      </c>
      <c r="L17" s="314"/>
      <c r="M17" s="114">
        <f>M$15-M$16</f>
        <v>0</v>
      </c>
      <c r="N17" s="115">
        <f>N$15-N$16</f>
        <v>0</v>
      </c>
      <c r="O17" s="115">
        <f>O$15-O$16</f>
        <v>0</v>
      </c>
      <c r="P17" s="115">
        <f>P$15-P$16</f>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56">
        <f>SUM(C$37:E$37)+IF(AND(OR('Company Information'!$C$12="District of Columbia",'Company Information'!$C$12="Massachusetts",'Company Information'!$C$12="Vermont"),SUM($C$6:$F$11,$C$15:$F$16,$C$37:$D$37)&lt;&gt;0,SUM(C$37:D$37)&lt;&gt;SUM(H$37:I$37)),SUM(H$37:I$37),0)</f>
        <v>0</v>
      </c>
      <c r="G37" s="312"/>
      <c r="H37" s="121"/>
      <c r="I37" s="122"/>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6">
        <f>SUM(H$37:J$37)+IF(AND(OR('Company Information'!$C$12="District of Columbia",'Company Information'!$C$12="Massachusetts",'Company Information'!$C$12="Vermont"),SUM($H$6:$K$11,$H$15:$K$16,$H$37:$I$37)&lt;&gt;0,SUM(H$37:I$37)&lt;&gt;SUM(C$37:D$37)),SUM(C$37:D$37),0)</f>
        <v>0</v>
      </c>
      <c r="L37" s="312"/>
      <c r="M37" s="121"/>
      <c r="N37" s="122"/>
      <c r="O37" s="256">
        <f>('Pt 1 Summary of Data'!Q$59+'Pt 1 Summary of Data'!S$59-'Pt 1 Summary of Data'!T$59)/12</f>
        <v>0</v>
      </c>
      <c r="P37" s="256">
        <f>SUM(M$37:O$37)</f>
        <v>0</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t="str">
        <f>IF(OR(O$37&lt;1000,O$17&lt;=0),"",O$12/O$17)</f>
        <v/>
      </c>
      <c r="P44" s="260" t="str">
        <f>IF(OR(P$37&lt;1000,P$17&lt;=0),"",P$12/P$17)</f>
        <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t="str">
        <f>IF(F$44="","",F$41)</f>
        <v/>
      </c>
      <c r="G46" s="311"/>
      <c r="H46" s="292"/>
      <c r="I46" s="288"/>
      <c r="J46" s="288"/>
      <c r="K46" s="260" t="str">
        <f>IF(K$44="","",K$41)</f>
        <v/>
      </c>
      <c r="L46" s="311"/>
      <c r="M46" s="292"/>
      <c r="N46" s="288"/>
      <c r="O46" s="288"/>
      <c r="P46" s="260" t="str">
        <f>IF(P$44="","",P$41)</f>
        <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tr">
        <f>IF(F$44="","",ROUND(F$44+MAX(0,F$46),3))</f>
        <v/>
      </c>
      <c r="G47" s="311"/>
      <c r="H47" s="292"/>
      <c r="I47" s="288"/>
      <c r="J47" s="288"/>
      <c r="K47" s="260" t="str">
        <f>IF(K$44="","",ROUND(K$44+MAX(0,K$46),3))</f>
        <v/>
      </c>
      <c r="L47" s="311"/>
      <c r="M47" s="292"/>
      <c r="N47" s="288"/>
      <c r="O47" s="288"/>
      <c r="P47" s="260" t="str">
        <f>IF(P$44="","",ROUND(P$44+MAX(0,P$46),3))</f>
        <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2057</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t="str">
        <f>K$47</f>
        <v/>
      </c>
      <c r="L50" s="311"/>
      <c r="M50" s="293"/>
      <c r="N50" s="289"/>
      <c r="O50" s="289"/>
      <c r="P50" s="260" t="str">
        <f>P$47</f>
        <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t="str">
        <f>IF(F$37&lt;1000,"",MAX(0,E$15-E$16))</f>
        <v/>
      </c>
      <c r="G51" s="311"/>
      <c r="H51" s="292"/>
      <c r="I51" s="288"/>
      <c r="J51" s="288"/>
      <c r="K51" s="115" t="str">
        <f>IF(K$37&lt;1000,"",MAX(0,J$15-J$16))</f>
        <v/>
      </c>
      <c r="L51" s="311"/>
      <c r="M51" s="292"/>
      <c r="N51" s="288"/>
      <c r="O51" s="288"/>
      <c r="P51" s="115" t="str">
        <f>IF(P$37&lt;1000,"",MAX(0,O$15-O$16))</f>
        <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0</v>
      </c>
      <c r="E4" s="149">
        <f>'Pt 1 Summary of Data'!$Q$56+'Pt 1 Summary of Data'!$S$56-'Pt 1 Summary of Data'!$T$56</f>
        <v>0</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2015-07-23T00:41:12Z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