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X38" i="10" s="1"/>
  <c r="V49" i="10"/>
  <c r="U49" i="10"/>
  <c r="T49" i="10"/>
  <c r="S49" i="10"/>
  <c r="R49" i="10"/>
  <c r="Q49" i="10"/>
  <c r="H11" i="16"/>
  <c r="E11" i="16"/>
  <c r="D11" i="16"/>
  <c r="H4" i="16"/>
  <c r="G4" i="16"/>
  <c r="F4" i="16"/>
  <c r="E4" i="16"/>
  <c r="D4" i="16"/>
  <c r="C4" i="16"/>
  <c r="AB52" i="10"/>
  <c r="X52" i="10"/>
  <c r="G11" i="16" s="1"/>
  <c r="T52" i="10"/>
  <c r="F11" i="16" s="1"/>
  <c r="P52" i="10"/>
  <c r="K52" i="10"/>
  <c r="AB51" i="10"/>
  <c r="X51" i="10"/>
  <c r="T51" i="10"/>
  <c r="P51" i="10"/>
  <c r="K51" i="10"/>
  <c r="F51" i="10"/>
  <c r="AB50" i="10"/>
  <c r="P50" i="10"/>
  <c r="K50" i="10"/>
  <c r="AB47" i="10"/>
  <c r="P47" i="10"/>
  <c r="K47" i="10"/>
  <c r="AB46" i="10"/>
  <c r="P46" i="10"/>
  <c r="K46" i="10"/>
  <c r="AB45" i="10"/>
  <c r="AA45" i="10"/>
  <c r="Z45" i="10"/>
  <c r="Y45" i="10"/>
  <c r="AB38" i="10" s="1"/>
  <c r="X45" i="10"/>
  <c r="X47" i="10" s="1"/>
  <c r="X50" i="10" s="1"/>
  <c r="W45" i="10"/>
  <c r="V45" i="10"/>
  <c r="U45" i="10"/>
  <c r="T45" i="10"/>
  <c r="T47" i="10" s="1"/>
  <c r="T50" i="10" s="1"/>
  <c r="S45" i="10"/>
  <c r="R45" i="10"/>
  <c r="Q45" i="10"/>
  <c r="P44" i="10"/>
  <c r="O44" i="10"/>
  <c r="N44" i="10"/>
  <c r="P38" i="10" s="1"/>
  <c r="M44" i="10"/>
  <c r="K44" i="10"/>
  <c r="J44" i="10"/>
  <c r="I44" i="10"/>
  <c r="H44" i="10"/>
  <c r="F44" i="10"/>
  <c r="E44" i="10"/>
  <c r="D44" i="10"/>
  <c r="C44" i="10"/>
  <c r="AB41" i="10"/>
  <c r="X41" i="10"/>
  <c r="T41" i="10"/>
  <c r="P41" i="10"/>
  <c r="K41" i="10"/>
  <c r="AB40" i="10"/>
  <c r="X40" i="10"/>
  <c r="T40" i="10"/>
  <c r="P40" i="10"/>
  <c r="K40" i="10"/>
  <c r="F40" i="10"/>
  <c r="K38" i="10"/>
  <c r="F38" i="10"/>
  <c r="AB37" i="10"/>
  <c r="AA37" i="10"/>
  <c r="X37" i="10"/>
  <c r="W37" i="10"/>
  <c r="T37" i="10"/>
  <c r="S37" i="10"/>
  <c r="P37" i="10"/>
  <c r="O37" i="10"/>
  <c r="K37" i="10"/>
  <c r="J37" i="10"/>
  <c r="F37" i="10"/>
  <c r="E37" i="10"/>
  <c r="L29" i="10"/>
  <c r="G29" i="10"/>
  <c r="L28" i="10"/>
  <c r="L25" i="10"/>
  <c r="L24" i="10"/>
  <c r="L23" i="10" s="1"/>
  <c r="L27" i="10" s="1"/>
  <c r="L31" i="10" s="1"/>
  <c r="L32" i="10" s="1"/>
  <c r="L33" i="10" s="1"/>
  <c r="L21" i="10"/>
  <c r="L20" i="10"/>
  <c r="G20" i="10"/>
  <c r="L19" i="10"/>
  <c r="AB17" i="10"/>
  <c r="AA17" i="10"/>
  <c r="Z17" i="10"/>
  <c r="Y17" i="10"/>
  <c r="X17" i="10"/>
  <c r="W17" i="10"/>
  <c r="V17" i="10"/>
  <c r="U17" i="10"/>
  <c r="T17" i="10"/>
  <c r="S17" i="10"/>
  <c r="R17" i="10"/>
  <c r="Q17" i="10"/>
  <c r="T13" i="10" s="1"/>
  <c r="P17" i="10"/>
  <c r="O17" i="10"/>
  <c r="N17" i="10"/>
  <c r="M17" i="10"/>
  <c r="K17" i="10"/>
  <c r="J17" i="10"/>
  <c r="I17" i="10"/>
  <c r="H17" i="10"/>
  <c r="F17" i="10"/>
  <c r="E17" i="10"/>
  <c r="D17" i="10"/>
  <c r="C17" i="10"/>
  <c r="AB16" i="10"/>
  <c r="AA16" i="10"/>
  <c r="X16" i="10"/>
  <c r="W16" i="10"/>
  <c r="W13" i="10" s="1"/>
  <c r="T16" i="10"/>
  <c r="S16" i="10"/>
  <c r="P16" i="10"/>
  <c r="O16" i="10"/>
  <c r="L16" i="10"/>
  <c r="K16" i="10"/>
  <c r="J16" i="10"/>
  <c r="G16" i="10"/>
  <c r="F16" i="10"/>
  <c r="E16" i="10"/>
  <c r="AB15" i="10"/>
  <c r="AA15" i="10"/>
  <c r="X15" i="10"/>
  <c r="W15" i="10"/>
  <c r="T15" i="10"/>
  <c r="S15" i="10"/>
  <c r="P15" i="10"/>
  <c r="O15" i="10"/>
  <c r="L15" i="10"/>
  <c r="K15" i="10"/>
  <c r="J15" i="10"/>
  <c r="G15" i="10"/>
  <c r="F15" i="10"/>
  <c r="E15" i="10"/>
  <c r="AB13" i="10"/>
  <c r="AA13" i="10"/>
  <c r="Z13" i="10"/>
  <c r="Y13" i="10"/>
  <c r="X13" i="10"/>
  <c r="V13" i="10"/>
  <c r="U13" i="10"/>
  <c r="S13" i="10"/>
  <c r="R13" i="10"/>
  <c r="Q13" i="10"/>
  <c r="P12" i="10"/>
  <c r="O12" i="10"/>
  <c r="N12" i="10"/>
  <c r="M12" i="10"/>
  <c r="J12" i="10"/>
  <c r="I12" i="10"/>
  <c r="H12" i="10"/>
  <c r="E12" i="10"/>
  <c r="D12" i="10"/>
  <c r="C12" i="10"/>
  <c r="K11" i="10"/>
  <c r="J11" i="10"/>
  <c r="F11" i="10"/>
  <c r="E11" i="10"/>
  <c r="L10" i="10"/>
  <c r="K10" i="10"/>
  <c r="J10" i="10"/>
  <c r="G10" i="10"/>
  <c r="F10" i="10"/>
  <c r="E10" i="10"/>
  <c r="G9" i="10"/>
  <c r="G7" i="10" s="1"/>
  <c r="F9" i="10"/>
  <c r="E9" i="10"/>
  <c r="F8" i="10"/>
  <c r="AB7" i="10"/>
  <c r="AA7" i="10"/>
  <c r="X7" i="10"/>
  <c r="W7" i="10"/>
  <c r="T7" i="10"/>
  <c r="S7" i="10"/>
  <c r="P7" i="10"/>
  <c r="O7" i="10"/>
  <c r="L7" i="10"/>
  <c r="J7" i="10"/>
  <c r="K7" i="10" s="1"/>
  <c r="E7" i="10"/>
  <c r="F7" i="10" s="1"/>
  <c r="AB6" i="10"/>
  <c r="AA6" i="10"/>
  <c r="X6" i="10"/>
  <c r="W6" i="10"/>
  <c r="T6" i="10"/>
  <c r="S6" i="10"/>
  <c r="P6" i="10"/>
  <c r="O6" i="10"/>
  <c r="L6" i="10"/>
  <c r="K6" i="10"/>
  <c r="J6" i="10"/>
  <c r="G6" i="10"/>
  <c r="F6" i="10"/>
  <c r="E6" i="10"/>
  <c r="AU55" i="18"/>
  <c r="AT55" i="18"/>
  <c r="AT22" i="4" s="1"/>
  <c r="AS55" i="18"/>
  <c r="AS22" i="4" s="1"/>
  <c r="AC55" i="18"/>
  <c r="AC22" i="4" s="1"/>
  <c r="AB55" i="18"/>
  <c r="AB22" i="4" s="1"/>
  <c r="AA55" i="18"/>
  <c r="AA22" i="4" s="1"/>
  <c r="Z55" i="18"/>
  <c r="Y55" i="18"/>
  <c r="Y22" i="4" s="1"/>
  <c r="X55" i="18"/>
  <c r="W55" i="18"/>
  <c r="V55" i="18"/>
  <c r="V22" i="4" s="1"/>
  <c r="U55" i="18"/>
  <c r="T55" i="18"/>
  <c r="S55" i="18"/>
  <c r="S22" i="4" s="1"/>
  <c r="R55" i="18"/>
  <c r="R22" i="4" s="1"/>
  <c r="Q55" i="18"/>
  <c r="Q22" i="4" s="1"/>
  <c r="P55" i="18"/>
  <c r="O55" i="18"/>
  <c r="O22" i="4" s="1"/>
  <c r="N55" i="18"/>
  <c r="M55" i="18"/>
  <c r="M22" i="4" s="1"/>
  <c r="L55" i="18"/>
  <c r="L22" i="4" s="1"/>
  <c r="K55" i="18"/>
  <c r="J55" i="18"/>
  <c r="I55" i="18"/>
  <c r="H55" i="18"/>
  <c r="H22" i="4" s="1"/>
  <c r="G55" i="18"/>
  <c r="G22" i="4" s="1"/>
  <c r="F55" i="18"/>
  <c r="E55" i="18"/>
  <c r="E22" i="4" s="1"/>
  <c r="D55" i="18"/>
  <c r="D22" i="4" s="1"/>
  <c r="AU54" i="18"/>
  <c r="AU12" i="4" s="1"/>
  <c r="AT54" i="18"/>
  <c r="AT12" i="4" s="1"/>
  <c r="AS54" i="18"/>
  <c r="AS12" i="4" s="1"/>
  <c r="AC54" i="18"/>
  <c r="AC12" i="4" s="1"/>
  <c r="AB54" i="18"/>
  <c r="AB12" i="4" s="1"/>
  <c r="AA54" i="18"/>
  <c r="Z54" i="18"/>
  <c r="Z12" i="4" s="1"/>
  <c r="Y54" i="18"/>
  <c r="Y12" i="4" s="1"/>
  <c r="X54" i="18"/>
  <c r="W54" i="18"/>
  <c r="W12" i="4" s="1"/>
  <c r="V54" i="18"/>
  <c r="U54" i="18"/>
  <c r="U12" i="4" s="1"/>
  <c r="T54" i="18"/>
  <c r="T12" i="4" s="1"/>
  <c r="S54" i="18"/>
  <c r="R54" i="18"/>
  <c r="Q54" i="18"/>
  <c r="Q12" i="4" s="1"/>
  <c r="P54" i="18"/>
  <c r="O54" i="18"/>
  <c r="N54" i="18"/>
  <c r="N12" i="4" s="1"/>
  <c r="M54" i="18"/>
  <c r="M12" i="4" s="1"/>
  <c r="L54" i="18"/>
  <c r="K54" i="18"/>
  <c r="K12" i="4" s="1"/>
  <c r="J54" i="18"/>
  <c r="I54" i="18"/>
  <c r="H54" i="18"/>
  <c r="H12" i="4" s="1"/>
  <c r="G54" i="18"/>
  <c r="G12" i="4" s="1"/>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Z22" i="4"/>
  <c r="X22" i="4"/>
  <c r="W22" i="4"/>
  <c r="U22" i="4"/>
  <c r="T22" i="4"/>
  <c r="P22" i="4"/>
  <c r="N22" i="4"/>
  <c r="K22" i="4"/>
  <c r="J22" i="4"/>
  <c r="I22" i="4"/>
  <c r="F22" i="4"/>
  <c r="AA12" i="4"/>
  <c r="X12" i="4"/>
  <c r="V12" i="4"/>
  <c r="S12" i="4"/>
  <c r="R12" i="4"/>
  <c r="P12" i="4"/>
  <c r="O12" i="4"/>
  <c r="L12" i="4"/>
  <c r="J12" i="4"/>
  <c r="I12" i="4"/>
  <c r="F12" i="4"/>
  <c r="E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G19" i="10" l="1"/>
  <c r="G24" i="10" s="1"/>
  <c r="G21" i="10"/>
  <c r="G25" i="10"/>
  <c r="G28" i="10"/>
  <c r="X46" i="10"/>
  <c r="T38" i="10"/>
  <c r="T46" i="10"/>
  <c r="F41" i="10"/>
  <c r="F46" i="10" s="1"/>
  <c r="F47" i="10" s="1"/>
  <c r="F50" i="10" s="1"/>
  <c r="F52" i="10" s="1"/>
  <c r="C11" i="16" s="1"/>
  <c r="L26" i="10"/>
  <c r="L30" i="10" s="1"/>
  <c r="G23" i="10"/>
  <c r="G27" i="10" s="1"/>
  <c r="K12" i="10"/>
  <c r="F12" i="10"/>
  <c r="G26" i="10" l="1"/>
  <c r="G30" i="10" s="1"/>
  <c r="G31" i="10"/>
  <c r="G32" i="10" s="1"/>
  <c r="G33"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<sst xmlns="http://schemas.openxmlformats.org/spreadsheetml/2006/main" count="566" uniqueCount="505">
  <si>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</si>
  <si>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</si>
  <si>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</si>
  <si>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</si>
  <si>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</si>
  <si>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</si>
  <si>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</si>
  <si>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</si>
  <si>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</si>
  <si>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</si>
  <si>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</si>
  <si>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</si>
  <si>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</si>
  <si>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</si>
  <si>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</si>
  <si>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</si>
  <si>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</si>
  <si>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</si>
  <si>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</si>
  <si>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</si>
  <si>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</si>
  <si>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</si>
  <si>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</si>
  <si>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</si>
  <si>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</si>
  <si>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</si>
  <si>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</si>
  <si>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</si>
  <si>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</si>
  <si>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</si>
  <si>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</si>
  <si>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</si>
  <si>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</si>
  <si>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</si>
  <si>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</si>
  <si>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</si>
  <si>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</si>
  <si>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</si>
  <si>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</si>
  <si>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</si>
  <si>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</si>
  <si>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</si>
  <si>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</si>
  <si>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</si>
  <si>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</si>
  <si>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</si>
  <si>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</si>
  <si>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</si>
  <si>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</si>
  <si>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</si>
  <si>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</si>
  <si>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</si>
  <si>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</si>
  <si>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</si>
  <si>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</si>
  <si>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</si>
  <si>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</si>
  <si>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</si>
  <si>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</si>
  <si>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</si>
  <si>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</si>
  <si>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</si>
  <si>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</si>
  <si>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</si>
  <si>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</si>
  <si>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</si>
  <si>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</si>
  <si>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</si>
  <si>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</si>
  <si>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</si>
  <si>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</si>
  <si>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</si>
  <si>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</si>
  <si>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</si>
  <si>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</si>
  <si>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</si>
  <si>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</si>
  <si>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</si>
  <si>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</si>
  <si>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</si>
  <si>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</si>
  <si>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</si>
  <si>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</si>
  <si>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</si>
  <si>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</si>
  <si>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</si>
  <si>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</si>
  <si>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</si>
  <si>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</si>
  <si>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</si>
  <si>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</si>
  <si>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</si>
  <si>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</si>
  <si>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</si>
  <si>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</si>
  <si>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</si>
  <si>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</si>
  <si>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</si>
  <si>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</si>
  <si>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</si>
  <si>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</si>
  <si>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</si>
  <si>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</si>
  <si>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</si>
  <si>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</si>
  <si>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</si>
  <si>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</si>
  <si>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</si>
  <si>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</si>
  <si>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</si>
  <si>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</si>
  <si>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</si>
  <si>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</si>
  <si>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</si>
  <si>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</si>
  <si>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</si>
  <si>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</si>
  <si>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</si>
  <si>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</si>
  <si>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</si>
  <si>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</si>
  <si>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</si>
  <si>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</si>
  <si>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</si>
  <si>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</si>
  <si>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</si>
  <si>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</si>
  <si>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</si>
  <si>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</si>
  <si>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</si>
  <si>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</si>
  <si>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</si>
  <si>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</si>
  <si>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</si>
  <si>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</si>
  <si>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</si>
  <si>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</si>
  <si>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</si>
  <si>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</si>
  <si>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</si>
  <si>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</si>
  <si>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</si>
  <si>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</si>
  <si>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</si>
  <si>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</si>
  <si>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</si>
  <si>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</si>
  <si>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</si>
  <si>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</si>
  <si>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</si>
  <si>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</si>
  <si>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</si>
  <si>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</si>
  <si>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</si>
  <si>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</si>
  <si>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</si>
  <si>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</si>
  <si>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</si>
  <si>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</si>
  <si>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</si>
  <si>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</si>
  <si>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</si>
  <si>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</si>
  <si>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</si>
  <si>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</si>
  <si>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</si>
  <si>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</si>
  <si>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</si>
  <si>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</si>
  <si>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</si>
  <si>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</si>
  <si>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</si>
  <si>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</si>
  <si>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</si>
  <si>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</si>
  <si>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</si>
  <si>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</si>
  <si>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</si>
  <si>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</si>
  <si>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</si>
  <si>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</si>
  <si>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</si>
  <si>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</si>
  <si>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</si>
  <si>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</si>
  <si>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</si>
  <si>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</si>
  <si>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</si>
  <si>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</si>
  <si>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</si>
  <si>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</si>
  <si>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</si>
  <si>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</si>
  <si>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</si>
  <si>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</si>
  <si>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</si>
  <si>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</si>
  <si>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</si>
  <si>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</si>
  <si>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</si>
  <si>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</si>
  <si>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</si>
  <si>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</si>
  <si>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</si>
  <si>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</si>
  <si>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</si>
  <si>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</si>
  <si>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</si>
  <si>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</si>
  <si>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</si>
  <si>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</si>
  <si>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</si>
  <si>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</si>
  <si>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</si>
  <si>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</si>
  <si>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</si>
  <si>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</si>
  <si>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</si>
  <si>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</si>
  <si>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</si>
  <si>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</si>
  <si>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</si>
  <si>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</si>
  <si>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</si>
  <si>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</si>
  <si>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</si>
  <si>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</si>
  <si>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</si>
  <si>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</si>
  <si>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</si>
  <si>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</si>
  <si>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</si>
  <si>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</si>
  <si>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</si>
  <si>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</si>
  <si>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</si>
  <si>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</si>
  <si>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</si>
  <si>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</si>
  <si>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</si>
  <si>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</si>
  <si>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</si>
  <si>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</si>
  <si>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</si>
  <si>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</si>
  <si>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</si>
  <si>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</si>
  <si>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</si>
  <si>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</si>
  <si>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</si>
  <si>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</si>
  <si>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</si>
  <si>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</si>
  <si>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</si>
  <si>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</si>
  <si>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</si>
  <si>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</si>
  <si>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</si>
  <si>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</si>
  <si>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</si>
  <si>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</si>
  <si>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</si>
  <si>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</si>
  <si>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</si>
  <si>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</si>
  <si>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</si>
  <si>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</si>
  <si>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</si>
  <si>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</si>
  <si>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</si>
  <si>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</si>
  <si>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</si>
  <si>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</si>
  <si>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</si>
  <si>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</si>
  <si>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</si>
  <si>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</si>
  <si>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</si>
  <si>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</si>
  <si>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</si>
  <si>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</si>
  <si>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</si>
  <si>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</si>
  <si>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</si>
  <si>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</si>
  <si>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</si>
  <si>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</si>
  <si>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</si>
  <si>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</si>
  <si>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</si>
  <si>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</si>
  <si>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</si>
  <si>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</si>
  <si>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</si>
  <si>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</si>
  <si>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</si>
  <si>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</si>
  <si>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</si>
  <si>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</si>
  <si>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</si>
  <si>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</si>
  <si>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</si>
  <si>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</si>
  <si>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</si>
  <si>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</si>
  <si>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</si>
  <si>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</si>
  <si>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</si>
  <si>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</si>
  <si>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</si>
  <si>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</si>
  <si>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</si>
  <si>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</si>
  <si>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</si>
  <si>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</si>
  <si>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</si>
  <si>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</si>
  <si>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</si>
  <si>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</si>
  <si>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</si>
  <si>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</si>
  <si>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</si>
  <si>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</si>
  <si>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</si>
  <si>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</si>
  <si>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</si>
  <si>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</si>
  <si>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</si>
  <si>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</si>
  <si>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</si>
  <si>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</si>
  <si>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</si>
  <si>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</si>
  <si>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</si>
  <si>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</si>
  <si>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</si>
  <si>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</si>
  <si>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</si>
  <si>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</si>
  <si>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</si>
  <si>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</si>
  <si>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</si>
  <si>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</si>
  <si>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</si>
  <si>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</si>
  <si>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</si>
  <si>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</si>
  <si>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</si>
  <si>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</si>
  <si>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</si>
  <si>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</si>
  <si>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</si>
  <si>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</si>
  <si>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</si>
  <si>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</si>
  <si>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</si>
  <si>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</si>
  <si>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</si>
  <si>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</si>
  <si>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</si>
  <si>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</si>
  <si>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</si>
  <si>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</si>
  <si>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</si>
  <si>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</si>
  <si>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</si>
  <si>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</si>
  <si>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</si>
  <si>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</si>
  <si>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</si>
  <si>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</si>
  <si>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</si>
  <si>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</si>
  <si>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</si>
  <si>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</si>
  <si>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</si>
  <si>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</si>
  <si>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</si>
  <si>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</si>
  <si>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</si>
  <si>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</si>
  <si>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</si>
  <si>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</si>
  <si>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</si>
  <si>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</si>
  <si>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</si>
  <si>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</si>
  <si>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</si>
  <si>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</si>
  <si>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</si>
  <si>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</si>
  <si>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</si>
  <si>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</si>
  <si>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</si>
  <si>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</si>
  <si>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</si>
  <si>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</si>
  <si>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</si>
  <si>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</si>
  <si>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</si>
  <si>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</si>
  <si>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</si>
  <si>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</si>
  <si>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</si>
  <si>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</si>
  <si>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</si>
  <si>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</si>
  <si>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</si>
  <si>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</si>
  <si>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</si>
  <si>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</si>
  <si>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</si>
  <si>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</si>
  <si>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</si>
  <si>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</si>
  <si>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</si>
  <si>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</si>
  <si>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</si>
  <si>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</si>
  <si>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</si>
  <si>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</si>
  <si>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</si>
  <si>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</si>
  <si>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</si>
  <si>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</si>
  <si>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</si>
  <si>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</si>
  <si>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</si>
  <si>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</si>
  <si>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</si>
  <si>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</si>
  <si>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</si>
  <si>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</si>
  <si>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</si>
  <si>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</si>
  <si>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</si>
  <si>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</si>
  <si>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</si>
  <si>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</si>
  <si>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</si>
  <si>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</si>
  <si>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</si>
  <si>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</si>
  <si>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</si>
  <si>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</si>
  <si>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</si>
  <si>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</si>
  <si>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</si>
  <si>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</si>
  <si>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</si>
  <si>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</si>
  <si>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</si>
  <si>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</si>
  <si>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</si>
  <si>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</si>
  <si>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</si>
  <si>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</si>
  <si>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</si>
  <si>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</si>
  <si>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</si>
  <si>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</si>
  <si>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</si>
  <si>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</si>
  <si>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</si>
  <si>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</si>
  <si>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</si>
  <si>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</si>
  <si>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</si>
  <si>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</si>
  <si>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</si>
  <si>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</si>
  <si>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</si>
  <si>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</si>
  <si>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</si>
  <si>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</si>
  <si>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</si>
  <si>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</si>
  <si>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</si>
  <si>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</si>
  <si>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</si>
  <si>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</si>
  <si>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</si>
  <si>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</si>
  <si>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</si>
  <si>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</si>
  <si>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</si>
  <si>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</si>
  <si>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</si>
  <si>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</si>
  <si>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</si>
  <si>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</si>
  <si>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</si>
  <si>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</si>
  <si>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</si>
  <si>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</si>
  <si>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</si>
  <si>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</si>
  <si>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</si>
  <si>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</si>
  <si>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</si>
  <si>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</si>
  <si>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</si>
  <si>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</si>
  <si>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33995</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</si>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</sst>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173</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95171648</v>
      </c>
      <c r="AT5" s="113">
        <f>SUM('Pt 2 Premium and Claims'!AT$5,'Pt 2 Premium and Claims'!AT$6,-'Pt 2 Premium and Claims'!AT$7,-'Pt 2 Premium and Claims'!AT$13,'Pt 2 Premium and Claims'!AT$14)</f>
        <v>3399358</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3707</v>
      </c>
      <c r="AT8" s="119">
        <v>-310132</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6.5767835621954873E-11</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77505979</v>
      </c>
      <c r="AT12" s="113">
        <f>'Pt 2 Premium and Claims'!AT$54</f>
        <v>2278494</v>
      </c>
      <c r="AU12" s="113">
        <f>'Pt 2 Premium and Claims'!AU$54</f>
        <v>0</v>
      </c>
      <c r="AV12" s="318"/>
      <c r="AW12" s="323"/>
    </row>
    <row r="13" spans="1:49" ht="25.5" x14ac:dyDescent="0.2">
      <c r="B13" s="161" t="s">
        <v>230</v>
      </c>
      <c r="C13" s="68" t="s">
        <v>37</v>
      </c>
      <c r="D13" s="115"/>
      <c r="E13" s="116">
        <v>0</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22982584</v>
      </c>
      <c r="AT13" s="119">
        <v>174</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6086490</v>
      </c>
      <c r="AT14" s="119">
        <v>92</v>
      </c>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3085</v>
      </c>
      <c r="AT15" s="119">
        <v>127</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2181</v>
      </c>
      <c r="AT16" s="119">
        <v>-92687</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-72299</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-223562.57519999999</v>
      </c>
      <c r="E25" s="116">
        <v>0</v>
      </c>
      <c r="F25" s="116"/>
      <c r="G25" s="116"/>
      <c r="H25" s="116"/>
      <c r="I25" s="115"/>
      <c r="J25" s="115"/>
      <c r="K25" s="116"/>
      <c r="L25" s="116"/>
      <c r="M25" s="116"/>
      <c r="N25" s="116"/>
      <c r="O25" s="115"/>
      <c r="P25" s="115">
        <v>-0.10081828299999999</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1142076.892</v>
      </c>
      <c r="AT25" s="119">
        <v>43704.072440000004</v>
      </c>
      <c r="AU25" s="119"/>
      <c r="AV25" s="119"/>
      <c r="AW25" s="324"/>
    </row>
    <row r="26" spans="1:49" s="11" customFormat="1" x14ac:dyDescent="0.2">
      <c r="A26" s="41"/>
      <c r="B26" s="164" t="s">
        <v>243</v>
      </c>
      <c r="C26" s="68"/>
      <c r="D26" s="115"/>
      <c r="E26" s="116">
        <v>0</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-125.97</v>
      </c>
      <c r="E27" s="116">
        <v>0</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1185441.6700000002</v>
      </c>
      <c r="AT27" s="119">
        <v>6137.67</v>
      </c>
      <c r="AU27" s="119"/>
      <c r="AV27" s="320"/>
      <c r="AW27" s="324"/>
    </row>
    <row r="28" spans="1:49" s="11" customFormat="1" x14ac:dyDescent="0.2">
      <c r="A28" s="41"/>
      <c r="B28" s="164" t="s">
        <v>245</v>
      </c>
      <c r="C28" s="68"/>
      <c r="D28" s="115">
        <v>125.97</v>
      </c>
      <c r="E28" s="116">
        <v>0</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7294.72</v>
      </c>
      <c r="AT28" s="119">
        <v>290.00000000000006</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-15396.827870000001</v>
      </c>
      <c r="E30" s="116">
        <v>0</v>
      </c>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97198.735209999984</v>
      </c>
      <c r="AT30" s="119">
        <v>3860.2697450000023</v>
      </c>
      <c r="AU30" s="119"/>
      <c r="AV30" s="119"/>
      <c r="AW30" s="324"/>
    </row>
    <row r="31" spans="1:49" x14ac:dyDescent="0.2">
      <c r="B31" s="164" t="s">
        <v>248</v>
      </c>
      <c r="C31" s="68"/>
      <c r="D31" s="115">
        <v>-6.22</v>
      </c>
      <c r="E31" s="116">
        <v>0</v>
      </c>
      <c r="F31" s="116"/>
      <c r="G31" s="116"/>
      <c r="H31" s="116"/>
      <c r="I31" s="115"/>
      <c r="J31" s="115"/>
      <c r="K31" s="116"/>
      <c r="L31" s="116"/>
      <c r="M31" s="116"/>
      <c r="N31" s="116"/>
      <c r="O31" s="115"/>
      <c r="P31" s="115">
        <v>0.32</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78656.960000000021</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0</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67776.030000000013</v>
      </c>
      <c r="AT35" s="119">
        <v>2694.95</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v>0</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707459</v>
      </c>
      <c r="AT37" s="125">
        <v>-1353</v>
      </c>
      <c r="AU37" s="125"/>
      <c r="AV37" s="125"/>
      <c r="AW37" s="323"/>
    </row>
    <row r="38" spans="1:49" x14ac:dyDescent="0.2">
      <c r="B38" s="161" t="s">
        <v>255</v>
      </c>
      <c r="C38" s="68" t="s">
        <v>16</v>
      </c>
      <c r="D38" s="115"/>
      <c r="E38" s="116">
        <v>0</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286835</v>
      </c>
      <c r="AT38" s="119">
        <v>-2</v>
      </c>
      <c r="AU38" s="119"/>
      <c r="AV38" s="119"/>
      <c r="AW38" s="324"/>
    </row>
    <row r="39" spans="1:49" x14ac:dyDescent="0.2">
      <c r="B39" s="164" t="s">
        <v>256</v>
      </c>
      <c r="C39" s="68" t="s">
        <v>17</v>
      </c>
      <c r="D39" s="115"/>
      <c r="E39" s="116">
        <v>0</v>
      </c>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237374</v>
      </c>
      <c r="AT39" s="119">
        <v>2658</v>
      </c>
      <c r="AU39" s="119"/>
      <c r="AV39" s="119"/>
      <c r="AW39" s="324"/>
    </row>
    <row r="40" spans="1:49" x14ac:dyDescent="0.2">
      <c r="B40" s="164" t="s">
        <v>257</v>
      </c>
      <c r="C40" s="68" t="s">
        <v>38</v>
      </c>
      <c r="D40" s="115"/>
      <c r="E40" s="116">
        <v>0</v>
      </c>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463645</v>
      </c>
      <c r="AT40" s="119">
        <v>18003</v>
      </c>
      <c r="AU40" s="119"/>
      <c r="AV40" s="119"/>
      <c r="AW40" s="324"/>
    </row>
    <row r="41" spans="1:49" s="11" customFormat="1" ht="25.5" x14ac:dyDescent="0.2">
      <c r="A41" s="41"/>
      <c r="B41" s="164" t="s">
        <v>258</v>
      </c>
      <c r="C41" s="68" t="s">
        <v>129</v>
      </c>
      <c r="D41" s="115"/>
      <c r="E41" s="116">
        <v>0</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313498</v>
      </c>
      <c r="AT41" s="119">
        <v>5041</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1278451</v>
      </c>
      <c r="AT44" s="125">
        <v>6902</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1211865</v>
      </c>
      <c r="AT45" s="119">
        <v>47720</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1511187</v>
      </c>
      <c r="AT46" s="119">
        <v>20651</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1161209</v>
      </c>
      <c r="AT47" s="119">
        <v>286940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15403.207870000002</v>
      </c>
      <c r="E49" s="116">
        <v>0</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271555.87478999997</v>
      </c>
      <c r="AT49" s="119">
        <v>16104.890255000002</v>
      </c>
      <c r="AU49" s="119"/>
      <c r="AV49" s="119"/>
      <c r="AW49" s="324"/>
    </row>
    <row r="50" spans="2:49" ht="25.5" x14ac:dyDescent="0.2">
      <c r="B50" s="161" t="s">
        <v>266</v>
      </c>
      <c r="C50" s="68"/>
      <c r="D50" s="115">
        <v>-0.06</v>
      </c>
      <c r="E50" s="116">
        <v>0</v>
      </c>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4130.3200000000006</v>
      </c>
      <c r="AT50" s="119">
        <v>137.89000000000004</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6481155</v>
      </c>
      <c r="AT51" s="119">
        <v>290321</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18057</v>
      </c>
      <c r="AT56" s="129">
        <v>4649</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27118</v>
      </c>
      <c r="AT57" s="132">
        <v>7425</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2</v>
      </c>
      <c r="AT58" s="132">
        <v>30</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329161</v>
      </c>
      <c r="AT59" s="132">
        <v>46522</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27430.083333333332</v>
      </c>
      <c r="AT60" s="135">
        <f>AT$59/12</f>
        <v>3876.8333333333335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v>0</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95171648</v>
      </c>
      <c r="AT5" s="125">
        <v>3425019</v>
      </c>
      <c r="AU5" s="125"/>
      <c r="AV5" s="318"/>
      <c r="AW5" s="323"/>
    </row>
    <row r="6" spans="2:49" x14ac:dyDescent="0.2">
      <c r="B6" s="182" t="s">
        <v>279</v>
      </c>
      <c r="C6" s="139" t="s">
        <v>8</v>
      </c>
      <c r="D6" s="115">
        <v>0</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5616</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31277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-1682025</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-1279508</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3707</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-303717</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864644</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78065997</v>
      </c>
      <c r="AT23" s="119">
        <v>1965860</v>
      </c>
      <c r="AU23" s="119"/>
      <c r="AV23" s="317"/>
      <c r="AW23" s="324"/>
    </row>
    <row r="24" spans="2:49" ht="28.5" customHeight="1" x14ac:dyDescent="0.2">
      <c r="B24" s="184" t="s">
        <v>114</v>
      </c>
      <c r="C24" s="139"/>
      <c r="D24" s="299"/>
      <c r="E24" s="116">
        <v>6.5767835621954873E-11</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6833949</v>
      </c>
      <c r="AT26" s="119">
        <v>568382</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221257</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6755453</v>
      </c>
      <c r="AT28" s="119">
        <v>254636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644499</v>
      </c>
      <c r="E36" s="116">
        <v>0</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78016</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-1682025</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-1279508</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v>15216</v>
      </c>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1555108</v>
      </c>
      <c r="AT49" s="119">
        <v>1212</v>
      </c>
      <c r="AU49" s="119"/>
      <c r="AV49" s="317"/>
      <c r="AW49" s="324"/>
    </row>
    <row r="50" spans="2:49" x14ac:dyDescent="0.2">
      <c r="B50" s="182" t="s">
        <v>119</v>
      </c>
      <c r="C50" s="139" t="s">
        <v>34</v>
      </c>
      <c r="D50" s="115">
        <v>1112</v>
      </c>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1225879.0000000002</v>
      </c>
      <c r="AT50" s="119">
        <v>100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6.5767835621954873E-11</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77505979</v>
      </c>
      <c r="AT54" s="122">
        <f>AT23+AT26-AT28+AT30-AT32+AT34-AT36+AT38+AT41-AT43+AT45+AT46-AT47-AT49+AT50+AT51+AT52+AT53</f>
        <v>2278494</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1758152</v>
      </c>
      <c r="AT57" s="119">
        <v>175</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1642506.0500000003</v>
      </c>
      <c r="D5" s="124">
        <v>0</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1637259.6600000001</v>
      </c>
      <c r="D6" s="116">
        <v>0</v>
      </c>
      <c r="E6" s="121">
        <f>SUM('Pt 1 Summary of Data'!E$12,'Pt 1 Summary of Data'!E$22)+SUM('Pt 1 Summary of Data'!G$12,'Pt 1 Summary of Data'!G$22)-SUM('Pt 1 Summary of Data'!H$12,'Pt 1 Summary of Data'!H$22)</f>
        <v>6.5767835621954873E-11</v>
      </c>
      <c r="F6" s="121">
        <f>SUM(C6:E6)</f>
        <v>1637259.6600000001</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26387.89</v>
      </c>
      <c r="D7" s="116">
        <v>0</v>
      </c>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26387.89</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1663647.55</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6.5767835621954873E-11</v>
      </c>
      <c r="F12" s="121">
        <f>IFERROR(SUM(C$12:E$12)+C$17*MAX(0,E$49-C$49)+D$17*MAX(0,E$49-D$49),0)</f>
        <v>1663647.55</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1672508.72</v>
      </c>
      <c r="D15" s="124">
        <v>0</v>
      </c>
      <c r="E15" s="112">
        <f>SUM('Pt 1 Summary of Data'!E$5:E$7)+SUM('Pt 1 Summary of Data'!G$5:G$7)-SUM('Pt 1 Summary of Data'!H$5:H$7)-SUM(E$9:E$11)+D$55</f>
        <v>0</v>
      </c>
      <c r="F15" s="112">
        <f>SUM(C15:E15)</f>
        <v>1672508.72</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-51007.000000000007</v>
      </c>
      <c r="D16" s="116">
        <v>0</v>
      </c>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-51007.000000000007</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1723515.72</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1723515.72</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1122.9166666666667</v>
      </c>
      <c r="D37" s="128">
        <v>0</v>
      </c>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1122.9166666666667</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8.0459722222222224E-2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3125.6928929412475</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1.2235659634080067</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9.8447777536373945E-2</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0.96526392576216247</v>
      </c>
      <c r="D44" s="266" t="str">
        <f>IF(OR(D$37&lt;1000,D$17&lt;=0),"",D$12/D$17)</f>
        <v/>
      </c>
      <c r="E44" s="266" t="str">
        <f>IF(OR(E$37&lt;1000,E$17&lt;=0),"",E$12/E$17)</f>
        <v/>
      </c>
      <c r="F44" s="266">
        <f>IF(OR(F$37&lt;1000,F$17&lt;=0),"",F$12/F$17)</f>
        <v>0.96526392576216247</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IF(F$44="","",F$41)</f>
        <v>9.8447777536373945E-2</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1.0640000000000001</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v>
      </c>
      <c r="E49" s="147">
        <v>0.8</v>
      </c>
      <c r="F49" s="147">
        <v>0.8</v>
      </c>
      <c r="G49" s="318"/>
      <c r="H49" s="146">
        <v>0.8</v>
      </c>
      <c r="I49" s="147">
        <v>0</v>
      </c>
      <c r="J49" s="147">
        <v>0.8</v>
      </c>
      <c r="K49" s="147">
        <v>0.8</v>
      </c>
      <c r="L49" s="318"/>
      <c r="M49" s="146">
        <v>0.85</v>
      </c>
      <c r="N49" s="147">
        <v>0</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2047</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1.0640000000000001</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0</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