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D11" i="16"/>
  <c r="C11" i="16"/>
  <c r="H4" i="16"/>
  <c r="G4" i="16"/>
  <c r="F4" i="16"/>
  <c r="E4" i="16"/>
  <c r="D4" i="16"/>
  <c r="C4" i="16"/>
  <c r="AB52" i="10"/>
  <c r="X52" i="10"/>
  <c r="G11" i="16" s="1"/>
  <c r="T52" i="10"/>
  <c r="F11" i="16" s="1"/>
  <c r="P52" i="10"/>
  <c r="K52" i="10"/>
  <c r="F52" i="10"/>
  <c r="AB51" i="10"/>
  <c r="X51" i="10"/>
  <c r="T51" i="10"/>
  <c r="P51" i="10"/>
  <c r="K51" i="10"/>
  <c r="F51" i="10"/>
  <c r="AB50" i="10"/>
  <c r="P50" i="10"/>
  <c r="K50" i="10"/>
  <c r="F50" i="10"/>
  <c r="AB47" i="10"/>
  <c r="P47" i="10"/>
  <c r="K47" i="10"/>
  <c r="F47" i="10"/>
  <c r="AB46" i="10"/>
  <c r="T46" i="10"/>
  <c r="P46" i="10"/>
  <c r="K46" i="10"/>
  <c r="F46" i="10"/>
  <c r="AB45" i="10"/>
  <c r="AA45" i="10"/>
  <c r="Z45" i="10"/>
  <c r="Y45" i="10"/>
  <c r="X45" i="10"/>
  <c r="X46" i="10" s="1"/>
  <c r="W45" i="10"/>
  <c r="V45" i="10"/>
  <c r="U45" i="10"/>
  <c r="T45" i="10"/>
  <c r="T47" i="10" s="1"/>
  <c r="T50" i="10" s="1"/>
  <c r="S45" i="10"/>
  <c r="R45" i="10"/>
  <c r="Q45" i="10"/>
  <c r="P44" i="10"/>
  <c r="O44" i="10"/>
  <c r="N44" i="10"/>
  <c r="M44" i="10"/>
  <c r="K44" i="10"/>
  <c r="J44" i="10"/>
  <c r="I44" i="10"/>
  <c r="H44" i="10"/>
  <c r="F44" i="10"/>
  <c r="E44" i="10"/>
  <c r="D44" i="10"/>
  <c r="C44" i="10"/>
  <c r="F38" i="10" s="1"/>
  <c r="AB41" i="10"/>
  <c r="X41" i="10"/>
  <c r="T41" i="10"/>
  <c r="P41" i="10"/>
  <c r="K41" i="10"/>
  <c r="F41" i="10"/>
  <c r="AB40" i="10"/>
  <c r="X40" i="10"/>
  <c r="T40" i="10"/>
  <c r="P40" i="10"/>
  <c r="K40" i="10"/>
  <c r="F40" i="10"/>
  <c r="AB38" i="10"/>
  <c r="X38" i="10"/>
  <c r="T38" i="10"/>
  <c r="P38" i="10"/>
  <c r="K38" i="10"/>
  <c r="AB37" i="10"/>
  <c r="AA37" i="10"/>
  <c r="X37" i="10"/>
  <c r="W37" i="10"/>
  <c r="T37" i="10"/>
  <c r="S37" i="10"/>
  <c r="P37" i="10"/>
  <c r="O37" i="10"/>
  <c r="K37" i="10"/>
  <c r="J37" i="10"/>
  <c r="F37" i="10"/>
  <c r="E37" i="10"/>
  <c r="L29" i="10"/>
  <c r="L28" i="10"/>
  <c r="L25" i="10"/>
  <c r="L24" i="10"/>
  <c r="L23" i="10"/>
  <c r="L27" i="10" s="1"/>
  <c r="L21" i="10"/>
  <c r="L20" i="10"/>
  <c r="L19" i="10"/>
  <c r="AB17" i="10"/>
  <c r="AA17" i="10"/>
  <c r="Z17" i="10"/>
  <c r="Y17" i="10"/>
  <c r="X17" i="10"/>
  <c r="W17" i="10"/>
  <c r="V17" i="10"/>
  <c r="U17" i="10"/>
  <c r="T17" i="10"/>
  <c r="S17" i="10"/>
  <c r="R17" i="10"/>
  <c r="Q17" i="10"/>
  <c r="P17" i="10"/>
  <c r="O17" i="10"/>
  <c r="N17" i="10"/>
  <c r="M17" i="10"/>
  <c r="P12" i="10" s="1"/>
  <c r="K17" i="10"/>
  <c r="J17" i="10"/>
  <c r="I17" i="10"/>
  <c r="H17" i="10"/>
  <c r="F17" i="10"/>
  <c r="E17" i="10"/>
  <c r="D17" i="10"/>
  <c r="C17" i="10"/>
  <c r="AB16" i="10"/>
  <c r="AA16" i="10"/>
  <c r="X16" i="10"/>
  <c r="W16" i="10"/>
  <c r="T16" i="10"/>
  <c r="S16" i="10"/>
  <c r="P16" i="10"/>
  <c r="O16" i="10"/>
  <c r="L16" i="10"/>
  <c r="K16" i="10"/>
  <c r="J16" i="10"/>
  <c r="H12" i="10" s="1"/>
  <c r="G16" i="10"/>
  <c r="F16" i="10"/>
  <c r="E16" i="10"/>
  <c r="AB15" i="10"/>
  <c r="AA15" i="10"/>
  <c r="X15" i="10"/>
  <c r="W15" i="10"/>
  <c r="T15" i="10"/>
  <c r="S15" i="10"/>
  <c r="S13" i="10" s="1"/>
  <c r="P15" i="10"/>
  <c r="O15" i="10"/>
  <c r="L15" i="10"/>
  <c r="K15" i="10"/>
  <c r="J15" i="10"/>
  <c r="G15" i="10"/>
  <c r="F15" i="10"/>
  <c r="E15" i="10"/>
  <c r="AB13" i="10"/>
  <c r="AA13" i="10"/>
  <c r="Z13" i="10"/>
  <c r="Y13" i="10"/>
  <c r="R13" i="10"/>
  <c r="O12" i="10"/>
  <c r="N12" i="10"/>
  <c r="M12" i="10"/>
  <c r="J12" i="10"/>
  <c r="I12" i="10"/>
  <c r="E12" i="10"/>
  <c r="D12" i="10"/>
  <c r="C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G25" i="10" s="1"/>
  <c r="E7" i="10"/>
  <c r="F7" i="10" s="1"/>
  <c r="AB6" i="10"/>
  <c r="AA6" i="10"/>
  <c r="X6" i="10"/>
  <c r="W6" i="10"/>
  <c r="T6" i="10"/>
  <c r="S6" i="10"/>
  <c r="P6" i="10"/>
  <c r="O6" i="10"/>
  <c r="L6" i="10"/>
  <c r="K6" i="10"/>
  <c r="J6" i="10"/>
  <c r="G6" i="10"/>
  <c r="F6" i="10"/>
  <c r="E6" i="10"/>
  <c r="AU55" i="18"/>
  <c r="AU22" i="4" s="1"/>
  <c r="AT55" i="18"/>
  <c r="AT22" i="4" s="1"/>
  <c r="AS55" i="18"/>
  <c r="AC55" i="18"/>
  <c r="AC22" i="4" s="1"/>
  <c r="AB55" i="18"/>
  <c r="AA55" i="18"/>
  <c r="Z55" i="18"/>
  <c r="Z22" i="4" s="1"/>
  <c r="Y55" i="18"/>
  <c r="Y22" i="4" s="1"/>
  <c r="X55" i="18"/>
  <c r="X22" i="4" s="1"/>
  <c r="W55" i="18"/>
  <c r="V55" i="18"/>
  <c r="U55" i="18"/>
  <c r="U22" i="4" s="1"/>
  <c r="T55" i="18"/>
  <c r="T22" i="4" s="1"/>
  <c r="S55" i="18"/>
  <c r="R55" i="18"/>
  <c r="Q55" i="18"/>
  <c r="P55" i="18"/>
  <c r="O55" i="18"/>
  <c r="O22" i="4" s="1"/>
  <c r="N55" i="18"/>
  <c r="M55" i="18"/>
  <c r="M22" i="4" s="1"/>
  <c r="L55" i="18"/>
  <c r="K55" i="18"/>
  <c r="K22" i="4" s="1"/>
  <c r="J55" i="18"/>
  <c r="J22" i="4" s="1"/>
  <c r="I55" i="18"/>
  <c r="H55" i="18"/>
  <c r="G55" i="18"/>
  <c r="G22" i="4" s="1"/>
  <c r="F55" i="18"/>
  <c r="F22" i="4" s="1"/>
  <c r="E55" i="18"/>
  <c r="D55" i="18"/>
  <c r="D22" i="4" s="1"/>
  <c r="AU54" i="18"/>
  <c r="AU12" i="4" s="1"/>
  <c r="AT54" i="18"/>
  <c r="AS54" i="18"/>
  <c r="AS12" i="4" s="1"/>
  <c r="AC54" i="18"/>
  <c r="AB54" i="18"/>
  <c r="AB12" i="4" s="1"/>
  <c r="AA54" i="18"/>
  <c r="Z54" i="18"/>
  <c r="Z12" i="4" s="1"/>
  <c r="Y54" i="18"/>
  <c r="X54" i="18"/>
  <c r="X12" i="4" s="1"/>
  <c r="W54" i="18"/>
  <c r="V54" i="18"/>
  <c r="V12" i="4" s="1"/>
  <c r="U54" i="18"/>
  <c r="T54" i="18"/>
  <c r="S54" i="18"/>
  <c r="S12" i="4" s="1"/>
  <c r="R54" i="18"/>
  <c r="Q54" i="18"/>
  <c r="Q12" i="4" s="1"/>
  <c r="P54" i="18"/>
  <c r="O54" i="18"/>
  <c r="N54" i="18"/>
  <c r="N12" i="4" s="1"/>
  <c r="M54" i="18"/>
  <c r="L54" i="18"/>
  <c r="L12" i="4" s="1"/>
  <c r="K54" i="18"/>
  <c r="J54" i="18"/>
  <c r="J12" i="4" s="1"/>
  <c r="I54" i="18"/>
  <c r="H54" i="18"/>
  <c r="G54" i="18"/>
  <c r="G12" i="4" s="1"/>
  <c r="F54" i="18"/>
  <c r="F12" i="4" s="1"/>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S22" i="4"/>
  <c r="AB22" i="4"/>
  <c r="AA22" i="4"/>
  <c r="W22" i="4"/>
  <c r="V22" i="4"/>
  <c r="S22" i="4"/>
  <c r="R22" i="4"/>
  <c r="Q22" i="4"/>
  <c r="P22" i="4"/>
  <c r="N22" i="4"/>
  <c r="L22" i="4"/>
  <c r="I22" i="4"/>
  <c r="H22" i="4"/>
  <c r="E22" i="4"/>
  <c r="AT12" i="4"/>
  <c r="AC12" i="4"/>
  <c r="AA12" i="4"/>
  <c r="Y12" i="4"/>
  <c r="W12" i="4"/>
  <c r="U12" i="4"/>
  <c r="T12" i="4"/>
  <c r="R12" i="4"/>
  <c r="P12" i="4"/>
  <c r="O12" i="4"/>
  <c r="M12" i="4"/>
  <c r="K12" i="4"/>
  <c r="I12" i="4"/>
  <c r="H12" i="4"/>
  <c r="E12" i="4"/>
  <c r="AU5" i="4"/>
  <c r="AT5" i="4"/>
  <c r="AS5" i="4"/>
  <c r="AC5" i="4"/>
  <c r="AB5" i="4"/>
  <c r="AA5" i="4"/>
  <c r="Z5" i="4"/>
  <c r="Y5" i="4"/>
  <c r="X5" i="4"/>
  <c r="W5" i="4"/>
  <c r="V5" i="4"/>
  <c r="U5" i="4"/>
  <c r="T5" i="4"/>
  <c r="S5" i="4"/>
  <c r="R5" i="4"/>
  <c r="Q5" i="4"/>
  <c r="P5" i="4"/>
  <c r="O5" i="4"/>
  <c r="N5" i="4"/>
  <c r="M5" i="4"/>
  <c r="L5" i="4"/>
  <c r="K5" i="4"/>
  <c r="J5" i="4"/>
  <c r="I5" i="4"/>
  <c r="H5" i="4"/>
  <c r="G5" i="4"/>
  <c r="F5" i="4"/>
  <c r="E5" i="4"/>
  <c r="D5" i="4"/>
  <c r="L31" i="10" l="1"/>
  <c r="L32" i="10" s="1"/>
  <c r="L33" i="10" s="1"/>
  <c r="L26" i="10"/>
  <c r="L30" i="10" s="1"/>
  <c r="G20" i="10"/>
  <c r="G28" i="10"/>
  <c r="G19" i="10"/>
  <c r="G24" i="10" s="1"/>
  <c r="G21" i="10"/>
  <c r="G29" i="10"/>
  <c r="X47" i="10"/>
  <c r="X50" i="10" s="1"/>
  <c r="G23" i="10"/>
  <c r="X13" i="10"/>
  <c r="T13" i="10"/>
  <c r="V13" i="10"/>
  <c r="U13" i="10"/>
  <c r="K12" i="10"/>
  <c r="W13" i="10"/>
  <c r="Q13" i="10"/>
  <c r="F12" i="10"/>
  <c r="G27" i="10" l="1"/>
  <c r="G26" i="10" l="1"/>
  <c r="G30" i="10" s="1"/>
  <c r="G31" i="10"/>
  <c r="G32" i="10" s="1"/>
  <c r="G33" i="10" s="1"/>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<sst xmlns="http://schemas.openxmlformats.org/spreadsheetml/2006/main" count="566" uniqueCount="505">
  <si>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</si>
  <si>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</si>
  <si>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</si>
  <si>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</si>
  <si>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</si>
  <si>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</si>
  <si>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</si>
  <si>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</si>
  <si>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</si>
  <si>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</si>
  <si>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</si>
  <si>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</si>
  <si>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</si>
  <si>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</si>
  <si>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</si>
  <si>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</si>
  <si>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</si>
  <si>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</si>
  <si>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</si>
  <si>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</si>
  <si>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</si>
  <si>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</si>
  <si>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</si>
  <si>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</si>
  <si>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</si>
  <si>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</si>
  <si>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</si>
  <si>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</si>
  <si>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</si>
  <si>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</si>
  <si>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</si>
  <si>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</si>
  <si>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</si>
  <si>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</si>
  <si>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</si>
  <si>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</si>
  <si>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</si>
  <si>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</si>
  <si>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</si>
  <si>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</si>
  <si>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</si>
  <si>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</si>
  <si>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</si>
  <si>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</si>
  <si>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</si>
  <si>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</si>
  <si>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</si>
  <si>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</si>
  <si>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</si>
  <si>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</si>
  <si>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</si>
  <si>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</si>
  <si>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</si>
  <si>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</si>
  <si>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</si>
  <si>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</si>
  <si>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</si>
  <si>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</si>
  <si>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</si>
  <si>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</si>
  <si>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</si>
  <si>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</si>
  <si>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</si>
  <si>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</si>
  <si>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</si>
  <si>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</si>
  <si>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</si>
  <si>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</si>
  <si>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</si>
  <si>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</si>
  <si>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</si>
  <si>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</si>
  <si>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</si>
  <si>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</si>
  <si>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</si>
  <si>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</si>
  <si>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</si>
  <si>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</si>
  <si>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</si>
  <si>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</si>
  <si>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</si>
  <si>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</si>
  <si>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</si>
  <si>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</si>
  <si>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</si>
  <si>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</si>
  <si>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</si>
  <si>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</si>
  <si>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</si>
  <si>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</si>
  <si>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</si>
  <si>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</si>
  <si>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</si>
  <si>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</si>
  <si>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</si>
  <si>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</si>
  <si>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</si>
  <si>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</si>
  <si>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</si>
  <si>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</si>
  <si>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</si>
  <si>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</si>
  <si>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</si>
  <si>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</si>
  <si>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</si>
  <si>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</si>
  <si>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</si>
  <si>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</si>
  <si>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</si>
  <si>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</si>
  <si>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</si>
  <si>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</si>
  <si>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</si>
  <si>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</si>
  <si>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</si>
  <si>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</si>
  <si>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</si>
  <si>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</si>
  <si>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</si>
  <si>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</si>
  <si>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</si>
  <si>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</si>
  <si>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</si>
  <si>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</si>
  <si>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</si>
  <si>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</si>
  <si>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</si>
  <si>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</si>
  <si>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</si>
  <si>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</si>
  <si>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</si>
  <si>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</si>
  <si>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</si>
  <si>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</si>
  <si>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</si>
  <si>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</si>
  <si>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</si>
  <si>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</si>
  <si>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</si>
  <si>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</si>
  <si>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</si>
  <si>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</si>
  <si>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</si>
  <si>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</si>
  <si>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</si>
  <si>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</si>
  <si>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</si>
  <si>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</si>
  <si>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</si>
  <si>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</si>
  <si>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</si>
  <si>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</si>
  <si>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</si>
  <si>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</si>
  <si>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</si>
  <si>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</si>
  <si>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</si>
  <si>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</si>
  <si>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</si>
  <si>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</si>
  <si>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</si>
  <si>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</si>
  <si>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</si>
  <si>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</si>
  <si>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</si>
  <si>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</si>
  <si>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</si>
  <si>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</si>
  <si>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</si>
  <si>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</si>
  <si>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</si>
  <si>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</si>
  <si>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</si>
  <si>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</si>
  <si>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</si>
  <si>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</si>
  <si>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</si>
  <si>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</si>
  <si>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</si>
  <si>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</si>
  <si>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</si>
  <si>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</si>
  <si>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</si>
  <si>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</si>
  <si>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</si>
  <si>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</si>
  <si>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</si>
  <si>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</si>
  <si>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</si>
  <si>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</si>
  <si>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</si>
  <si>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</si>
  <si>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</si>
  <si>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</si>
  <si>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</si>
  <si>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</si>
  <si>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</si>
  <si>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</si>
  <si>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</si>
  <si>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</si>
  <si>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</si>
  <si>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</si>
  <si>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</si>
  <si>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</si>
  <si>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</si>
  <si>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</si>
  <si>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</si>
  <si>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</si>
  <si>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</si>
  <si>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</si>
  <si>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</si>
  <si>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</si>
  <si>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</si>
  <si>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</si>
  <si>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</si>
  <si>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</si>
  <si>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</si>
  <si>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</si>
  <si>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</si>
  <si>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</si>
  <si>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</si>
  <si>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</si>
  <si>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</si>
  <si>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</si>
  <si>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</si>
  <si>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</si>
  <si>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</si>
  <si>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</si>
  <si>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</si>
  <si>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</si>
  <si>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</si>
  <si>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</si>
  <si>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</si>
  <si>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</si>
  <si>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</si>
  <si>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</si>
  <si>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</si>
  <si>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</si>
  <si>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</si>
  <si>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</si>
  <si>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</si>
  <si>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</si>
  <si>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</si>
  <si>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</si>
  <si>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</si>
  <si>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</si>
  <si>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</si>
  <si>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</si>
  <si>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</si>
  <si>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</si>
  <si>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</si>
  <si>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</si>
  <si>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</si>
  <si>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</si>
  <si>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</si>
  <si>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</si>
  <si>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</si>
  <si>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</si>
  <si>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</si>
  <si>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</si>
  <si>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</si>
  <si>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</si>
  <si>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</si>
  <si>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</si>
  <si>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</si>
  <si>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</si>
  <si>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</si>
  <si>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</si>
  <si>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</si>
  <si>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</si>
  <si>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</si>
  <si>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</si>
  <si>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</si>
  <si>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</si>
  <si>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</si>
  <si>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</si>
  <si>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</si>
  <si>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</si>
  <si>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</si>
  <si>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</si>
  <si>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</si>
  <si>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</si>
  <si>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</si>
  <si>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</si>
  <si>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</si>
  <si>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</si>
  <si>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</si>
  <si>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</si>
  <si>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</si>
  <si>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</si>
  <si>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</si>
  <si>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</si>
  <si>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</si>
  <si>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</si>
  <si>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</si>
  <si>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</si>
  <si>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</si>
  <si>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</si>
  <si>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</si>
  <si>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</si>
  <si>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</si>
  <si>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</si>
  <si>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</si>
  <si>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</si>
  <si>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</si>
  <si>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</si>
  <si>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</si>
  <si>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</si>
  <si>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</si>
  <si>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</si>
  <si>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</si>
  <si>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</si>
  <si>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</si>
  <si>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</si>
  <si>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</si>
  <si>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</si>
  <si>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</si>
  <si>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</si>
  <si>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</si>
  <si>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</si>
  <si>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</si>
  <si>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</si>
  <si>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</si>
  <si>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</si>
  <si>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</si>
  <si>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</si>
  <si>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</si>
  <si>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</si>
  <si>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</si>
  <si>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</si>
  <si>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</si>
  <si>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</si>
  <si>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</si>
  <si>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</si>
  <si>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</si>
  <si>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</si>
  <si>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</si>
  <si>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</si>
  <si>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</si>
  <si>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</si>
  <si>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</si>
  <si>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</si>
  <si>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</si>
  <si>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</si>
  <si>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</si>
  <si>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</si>
  <si>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</si>
  <si>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</si>
  <si>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</si>
  <si>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</si>
  <si>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</si>
  <si>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</si>
  <si>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</si>
  <si>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</si>
  <si>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</si>
  <si>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</si>
  <si>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</si>
  <si>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</si>
  <si>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</si>
  <si>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</si>
  <si>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</si>
  <si>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</si>
  <si>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</si>
  <si>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</si>
  <si>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</si>
  <si>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</si>
  <si>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</si>
  <si>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</si>
  <si>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</si>
  <si>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</si>
  <si>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</si>
  <si>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</si>
  <si>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</si>
  <si>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</si>
  <si>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</si>
  <si>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</si>
  <si>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</si>
  <si>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</si>
  <si>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</si>
  <si>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</si>
  <si>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</si>
  <si>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</si>
  <si>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</si>
  <si>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</si>
  <si>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</si>
  <si>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</si>
  <si>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</si>
  <si>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</si>
  <si>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</si>
  <si>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</si>
  <si>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</si>
  <si>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</si>
  <si>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</si>
  <si>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</si>
  <si>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</si>
  <si>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</si>
  <si>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</si>
  <si>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</si>
  <si>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</si>
  <si>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</si>
  <si>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</si>
  <si>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</si>
  <si>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</si>
  <si>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</si>
  <si>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</si>
  <si>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</si>
  <si>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</si>
  <si>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</si>
  <si>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</si>
  <si>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</si>
  <si>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</si>
  <si>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</si>
  <si>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</si>
  <si>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</si>
  <si>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</si>
  <si>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</si>
  <si>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</si>
  <si>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</si>
  <si>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</si>
  <si>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</si>
  <si>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</si>
  <si>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</si>
  <si>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</si>
  <si>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</si>
  <si>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</si>
  <si>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</si>
  <si>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</si>
  <si>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</si>
  <si>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</si>
  <si>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</si>
  <si>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</si>
  <si>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</si>
  <si>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</si>
  <si>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</si>
  <si>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</si>
  <si>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</si>
  <si>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</si>
  <si>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</si>
  <si>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</si>
  <si>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</si>
  <si>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</si>
  <si>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</si>
  <si>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</si>
  <si>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</si>
  <si>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</si>
  <si>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</si>
  <si>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</si>
  <si>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</si>
  <si>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</si>
  <si>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</si>
  <si>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</si>
  <si>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</si>
  <si>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</si>
  <si>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</si>
  <si>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</si>
  <si>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</si>
  <si>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</si>
  <si>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</si>
  <si>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</si>
  <si>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</si>
  <si>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</si>
  <si>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</si>
  <si>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</si>
  <si>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</si>
  <si>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</si>
  <si>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</si>
  <si>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</si>
  <si>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</si>
  <si>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</si>
  <si>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</si>
  <si>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</si>
  <si>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</si>
  <si>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</si>
  <si>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</si>
  <si>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</si>
  <si>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</si>
  <si>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</si>
  <si>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</si>
  <si>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</si>
  <si>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</si>
  <si>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</si>
  <si>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</si>
  <si>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</si>
  <si>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</si>
  <si>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</si>
  <si>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</si>
  <si>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</si>
  <si>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</si>
  <si>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</si>
  <si>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</si>
  <si>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</si>
  <si>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</si>
  <si>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</si>
  <si>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</si>
  <si>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</si>
  <si>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</si>
  <si>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</si>
  <si>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</si>
  <si>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</si>
  <si>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</si>
  <si>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</si>
  <si>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</si>
  <si>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</si>
  <si>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67499</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</si>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</sst>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180</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0</v>
      </c>
      <c r="E5" s="112">
        <f>SUM('Pt 2 Premium and Claims'!E$5,'Pt 2 Premium and Claims'!E$6,-'Pt 2 Premium and Claims'!E$7,-'Pt 2 Premium and Claims'!E$13,'Pt 2 Premium and Claims'!E$14:'Pt 2 Premium and Claims'!E$17)</f>
        <v>0</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0</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0</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302987857</v>
      </c>
      <c r="AT5" s="113">
        <f>SUM('Pt 2 Premium and Claims'!AT$5,'Pt 2 Premium and Claims'!AT$6,-'Pt 2 Premium and Claims'!AT$7,-'Pt 2 Premium and Claims'!AT$13,'Pt 2 Premium and Claims'!AT$14)</f>
        <v>11941102</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1192639</v>
      </c>
      <c r="AT8" s="119">
        <v>-221853</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f>'Pt 2 Premium and Claims'!F$54</f>
        <v>0</v>
      </c>
      <c r="G12" s="112">
        <f>'Pt 2 Premium and Claims'!G$54</f>
        <v>0</v>
      </c>
      <c r="H12" s="112">
        <f>'Pt 2 Premium and Claims'!H$54</f>
        <v>0</v>
      </c>
      <c r="I12" s="111">
        <f>'Pt 2 Premium and Claims'!I$54</f>
        <v>0</v>
      </c>
      <c r="J12" s="111">
        <f>'Pt 2 Premium and Claims'!J$54</f>
        <v>0</v>
      </c>
      <c r="K12" s="112">
        <f>'Pt 2 Premium and Claims'!K$54</f>
        <v>0</v>
      </c>
      <c r="L12" s="112">
        <f>'Pt 2 Premium and Claims'!L$54</f>
        <v>0</v>
      </c>
      <c r="M12" s="112">
        <f>'Pt 2 Premium and Claims'!M$54</f>
        <v>0</v>
      </c>
      <c r="N12" s="112">
        <f>'Pt 2 Premium and Claims'!N$54</f>
        <v>0</v>
      </c>
      <c r="O12" s="111">
        <f>'Pt 2 Premium and Claims'!O$54</f>
        <v>0</v>
      </c>
      <c r="P12" s="111">
        <f>'Pt 2 Premium and Claims'!P$54</f>
        <v>0</v>
      </c>
      <c r="Q12" s="112">
        <f>'Pt 2 Premium and Claims'!Q$54</f>
        <v>0</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244525536</v>
      </c>
      <c r="AT12" s="113">
        <f>'Pt 2 Premium and Claims'!AT$54</f>
        <v>7879452</v>
      </c>
      <c r="AU12" s="113">
        <f>'Pt 2 Premium and Claims'!AU$54</f>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112354708</v>
      </c>
      <c r="AT13" s="119">
        <v>730</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32601043</v>
      </c>
      <c r="AT14" s="119">
        <v>495</v>
      </c>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9846</v>
      </c>
      <c r="AT15" s="119">
        <v>559</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1512389</v>
      </c>
      <c r="AT16" s="119">
        <v>49833</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-243078</v>
      </c>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2938969.6379999998</v>
      </c>
      <c r="AT25" s="119">
        <v>383085.4032</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3892272.2400000007</v>
      </c>
      <c r="AT27" s="119">
        <v>39918.689999999995</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24801.989999999998</v>
      </c>
      <c r="AT28" s="119">
        <v>972.73</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267747.17139999982</v>
      </c>
      <c r="AT30" s="119">
        <v>29587.375629999999</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230330.53</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228827.78000000003</v>
      </c>
      <c r="AT35" s="119">
        <v>9175.76</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1954283</v>
      </c>
      <c r="AT37" s="125">
        <v>285</v>
      </c>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662813</v>
      </c>
      <c r="AT38" s="119">
        <v>2</v>
      </c>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689432</v>
      </c>
      <c r="AT39" s="119">
        <v>3270</v>
      </c>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1733952</v>
      </c>
      <c r="AT40" s="119">
        <v>49512</v>
      </c>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1305557</v>
      </c>
      <c r="AT41" s="119">
        <v>15158</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4456480</v>
      </c>
      <c r="AT44" s="125">
        <v>28048</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4062331</v>
      </c>
      <c r="AT45" s="119">
        <v>133615</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5679519</v>
      </c>
      <c r="AT46" s="119">
        <v>87601</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3606710</v>
      </c>
      <c r="AT47" s="119">
        <v>1013048</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1041249.1886</v>
      </c>
      <c r="AT49" s="119">
        <v>63905.31437</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13385.120000000003</v>
      </c>
      <c r="AT50" s="119">
        <v>453.17999999999995</v>
      </c>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22273152</v>
      </c>
      <c r="AT51" s="119">
        <v>946277</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131591</v>
      </c>
      <c r="AT56" s="129">
        <v>25271</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144053</v>
      </c>
      <c r="AT57" s="132">
        <v>36109</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18</v>
      </c>
      <c r="AT58" s="132">
        <v>421</v>
      </c>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1652227</v>
      </c>
      <c r="AT59" s="132">
        <v>216545</v>
      </c>
      <c r="AU59" s="132"/>
      <c r="AV59" s="132"/>
      <c r="AW59" s="316"/>
    </row>
    <row r="60" spans="2:49" x14ac:dyDescent="0.2">
      <c r="B60" s="167" t="s">
        <v>276</v>
      </c>
      <c r="C60" s="68"/>
      <c r="D60" s="133">
        <f>D$59/12</f>
        <v>0</v>
      </c>
      <c r="E60" s="134">
        <f>E$59/12</f>
        <v>0</v>
      </c>
      <c r="F60" s="134">
        <f>F$59/12</f>
        <v>0</v>
      </c>
      <c r="G60" s="134">
        <f>G$59/12</f>
        <v>0</v>
      </c>
      <c r="H60" s="134">
        <f>H$59/12</f>
        <v>0</v>
      </c>
      <c r="I60" s="133">
        <f>I$59/12</f>
        <v>0</v>
      </c>
      <c r="J60" s="133">
        <f>J$59/12</f>
        <v>0</v>
      </c>
      <c r="K60" s="134">
        <f>K$59/12</f>
        <v>0</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137685.58333333334</v>
      </c>
      <c r="AT60" s="135">
        <f>AT$59/12</f>
        <v>18045.416666666668</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302987857</v>
      </c>
      <c r="AT5" s="125">
        <v>12058885</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12549</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130332</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-8064243</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-2705540</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1233121</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-220253</v>
      </c>
      <c r="AU19" s="119"/>
      <c r="AV19" s="317"/>
      <c r="AW19" s="324"/>
    </row>
    <row r="20" spans="2:49" s="11" customFormat="1" ht="25.5" x14ac:dyDescent="0.2">
      <c r="B20" s="184" t="s">
        <v>485</v>
      </c>
      <c r="C20" s="139"/>
      <c r="D20" s="115"/>
      <c r="E20" s="116">
        <v>44.8</v>
      </c>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256843694</v>
      </c>
      <c r="AT23" s="119">
        <v>7537460</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20394521</v>
      </c>
      <c r="AT26" s="119">
        <v>1298472</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27755195</v>
      </c>
      <c r="AT28" s="119">
        <v>937699.00000000012</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111601</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129798</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3900338</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-8064243</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-2705540</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9264752</v>
      </c>
      <c r="AT49" s="119">
        <v>1107</v>
      </c>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5765633</v>
      </c>
      <c r="AT50" s="119">
        <v>523</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0</v>
      </c>
      <c r="E54" s="121">
        <f>E24+E27+E31+E35-E36+E39+E42+E45+E46-E49+E51+E52+E53</f>
        <v>0</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0</v>
      </c>
      <c r="K54" s="121">
        <f>K24+K27+K31+K35-K36+K39+K42+K45+K46-K49+K51+K52+K53</f>
        <v>0</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v>
      </c>
      <c r="Q54" s="121">
        <f>Q24+Q27+Q31+Q35-Q36+Q39+Q42+Q45+Q46-Q49+Q51+Q52+Q53</f>
        <v>0</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244525536</v>
      </c>
      <c r="AT54" s="122">
        <f>AT23+AT26-AT28+AT30-AT32+AT34-AT36+AT38+AT41-AT43+AT45+AT46-AT47-AT49+AT50+AT51+AT52+AT53</f>
        <v>7879452</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0</v>
      </c>
      <c r="K55" s="121">
        <f>MIN(MAX(0,K56),MAX(0,K57))</f>
        <v>0</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5857065</v>
      </c>
      <c r="AT57" s="119">
        <v>422</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f>SUM('Pt 1 Summary of Data'!E$12,'Pt 1 Summary of Data'!E$22)+SUM('Pt 1 Summary of Data'!G$12,'Pt 1 Summary of Data'!G$22)-SUM('Pt 1 Summary of Data'!H$12,'Pt 1 Summary of Data'!H$22)</f>
        <v>0</v>
      </c>
      <c r="F6" s="121">
        <f>SUM(C6:E6)</f>
        <v>0</v>
      </c>
      <c r="G6" s="122">
        <f>SUM('Pt 1 Summary of Data'!I$12,'Pt 1 Summary of Data'!I$22)</f>
        <v>0</v>
      </c>
      <c r="H6" s="115"/>
      <c r="I6" s="116"/>
      <c r="J6" s="121">
        <f>SUM('Pt 1 Summary of Data'!K$12,'Pt 1 Summary of Data'!K$22)+SUM('Pt 1 Summary of Data'!M$12,'Pt 1 Summary of Data'!M$22)-SUM('Pt 1 Summary of Data'!N$12,'Pt 1 Summary of Data'!N$22)</f>
        <v>0</v>
      </c>
      <c r="K6" s="121">
        <f>SUM(H6:J6)</f>
        <v>0</v>
      </c>
      <c r="L6" s="122">
        <f>SUM('Pt 1 Summary of Data'!O$12,'Pt 1 Summary of Data'!O$22)</f>
        <v>0</v>
      </c>
      <c r="M6" s="115"/>
      <c r="N6" s="116"/>
      <c r="O6" s="121">
        <f>SUM('Pt 1 Summary of Data'!Q$12,'Pt 1 Summary of Data'!Q$22)+SUM('Pt 1 Summary of Data'!S$12,'Pt 1 Summary of Data'!S$22)-SUM('Pt 1 Summary of Data'!T$12,'Pt 1 Summary of Data'!T$22)</f>
        <v>0</v>
      </c>
      <c r="P6" s="121">
        <f>SUM(M6:O6)</f>
        <v>0</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c r="D7" s="116"/>
      <c r="E7" s="121">
        <f>SUM('Pt 1 Summary of Data'!E$37:E$41)+SUM('Pt 1 Summary of Data'!G$37:G$41)-SUM('Pt 1 Summary of Data'!H$37:H$41)+MAX(0,MIN('Pt 1 Summary of Data'!E$42+'Pt 1 Summary of Data'!G$42-'Pt 1 Summary of Data'!H$42,0.3%*('Pt 1 Summary of Data'!E$5+'Pt 1 Summary of Data'!G$5-'Pt 1 Summary of Data'!H$5-SUM(E$9:E$11))))</f>
        <v>0</v>
      </c>
      <c r="F7" s="121">
        <f>SUM(C7:E7)</f>
        <v>0</v>
      </c>
      <c r="G7" s="122">
        <f>SUM('Pt 1 Summary of Data'!I$37:I$41)+MAX(0,MIN('Pt 1 Summary of Data'!I$42,0.3%*('Pt 1 Summary of Data'!I$5-SUM(G$9:G$10))))</f>
        <v>0</v>
      </c>
      <c r="H7" s="115"/>
      <c r="I7" s="116"/>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0</v>
      </c>
      <c r="L7" s="122">
        <f>SUM('Pt 1 Summary of Data'!O$37:O$41)+MAX(0,MIN('Pt 1 Summary of Data'!O$42,0.3%*('Pt 1 Summary of Data'!O$5-L$10)))</f>
        <v>0</v>
      </c>
      <c r="M7" s="115"/>
      <c r="N7" s="116"/>
      <c r="O7" s="121">
        <f>SUM('Pt 1 Summary of Data'!Q$37:Q$41)+SUM('Pt 1 Summary of Data'!S$37:S$41)-SUM('Pt 1 Summary of Data'!T$37:T$41)+MAX(0,MIN('Pt 1 Summary of Data'!Q$42+'Pt 1 Summary of Data'!S$42-'Pt 1 Summary of Data'!T$42,0.3%*('Pt 1 Summary of Data'!Q$5+'Pt 1 Summary of Data'!S$5-'Pt 1 Summary of Data'!T$5)))</f>
        <v>0</v>
      </c>
      <c r="P7" s="121">
        <f>SUM(M7:O7)</f>
        <v>0</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f>SUM('Pt 1 Summary of Data'!E$5:E$7)+SUM('Pt 1 Summary of Data'!G$5:G$7)-SUM('Pt 1 Summary of Data'!H$5:H$7)-SUM(E$9:E$11)+D$55</f>
        <v>0</v>
      </c>
      <c r="F15" s="112">
        <f>SUM(C15:E15)</f>
        <v>0</v>
      </c>
      <c r="G15" s="113">
        <f>SUM('Pt 1 Summary of Data'!I$5:I$7)-SUM(G$9:G$10)</f>
        <v>0</v>
      </c>
      <c r="H15" s="123"/>
      <c r="I15" s="124"/>
      <c r="J15" s="112">
        <f>SUM('Pt 1 Summary of Data'!K$5:K$7)+SUM('Pt 1 Summary of Data'!M$5:M$7)-SUM('Pt 1 Summary of Data'!N$5:N$7)-SUM(J$10:J$11)+I$55</f>
        <v>0</v>
      </c>
      <c r="K15" s="112">
        <f>SUM(H15:J15)</f>
        <v>0</v>
      </c>
      <c r="L15" s="113">
        <f>SUM('Pt 1 Summary of Data'!O$5:O$7)-L$10</f>
        <v>0</v>
      </c>
      <c r="M15" s="123"/>
      <c r="N15" s="124"/>
      <c r="O15" s="112">
        <f>SUM('Pt 1 Summary of Data'!Q$5:Q$7)+SUM('Pt 1 Summary of Data'!S$5:S$7)-SUM('Pt 1 Summary of Data'!T$5:T$7)+N$55</f>
        <v>0</v>
      </c>
      <c r="P15" s="112">
        <f>SUM(M15:O15)</f>
        <v>0</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c r="D16" s="116"/>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21">
        <f>SUM(C16:E16)</f>
        <v>0</v>
      </c>
      <c r="G16" s="122">
        <f>SUM('Pt 1 Summary of Data'!I$25:I$28,'Pt 1 Summary of Data'!I$30,'Pt 1 Summary of Data'!I$34:I$35)+IF('Company Information'!$C$15="No",IF(MAX('Pt 1 Summary of Data'!I$31:I$32)=0,MIN('Pt 1 Summary of Data'!I$31:I$32),MAX('Pt 1 Summary of Data'!I$31:I$32)),SUM('Pt 1 Summary of Data'!I$31:I$32))</f>
        <v>0</v>
      </c>
      <c r="H16" s="115"/>
      <c r="I16" s="116"/>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21">
        <f>SUM(H16:J16)</f>
        <v>0</v>
      </c>
      <c r="L16" s="122">
        <f>SUM('Pt 1 Summary of Data'!O$25:O$28,'Pt 1 Summary of Data'!O$30,'Pt 1 Summary of Data'!O$34:O$35)+IF('Company Information'!$C$15="No",IF(MAX('Pt 1 Summary of Data'!O$31:O$32)=0,MIN('Pt 1 Summary of Data'!O$31:O$32),MAX('Pt 1 Summary of Data'!O$31:O$32)),SUM('Pt 1 Summary of Data'!O$31:O$32))</f>
        <v>0</v>
      </c>
      <c r="M16" s="115"/>
      <c r="N16" s="116"/>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21">
        <f>SUM(M16:O16)</f>
        <v>0</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2">
        <f>SUM(C$37:E$37)+IF(AND(OR('Company Information'!$C$12="District of Columbia",'Company Information'!$C$12="Massachusetts",'Company Information'!$C$12="Vermont"),SUM($C$6:$F$11,$C$15:$F$16,$C$37:$D$37)&lt;&gt;0,SUM(C$37:D$37)&lt;&gt;SUM(H$37:I$37)),SUM(H$37:I$37),0)</f>
        <v>0</v>
      </c>
      <c r="G37" s="318"/>
      <c r="H37" s="127"/>
      <c r="I37" s="128"/>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62">
        <f>SUM(H$37:J$37)+IF(AND(OR('Company Information'!$C$12="District of Columbia",'Company Information'!$C$12="Massachusetts",'Company Information'!$C$12="Vermont"),SUM($H$6:$K$11,$H$15:$K$16,$H$37:$I$37)&lt;&gt;0,SUM(H$37:I$37)&lt;&gt;SUM(C$37:D$37)),SUM(C$37:D$37),0)</f>
        <v>0</v>
      </c>
      <c r="L37" s="318"/>
      <c r="M37" s="127"/>
      <c r="N37" s="128"/>
      <c r="O37" s="262">
        <f>('Pt 1 Summary of Data'!Q$59+'Pt 1 Summary of Data'!S$59-'Pt 1 Summary of Data'!T$59)/12</f>
        <v>0</v>
      </c>
      <c r="P37" s="262">
        <f>SUM(M$37:O$37)</f>
        <v>0</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t="str">
        <f>IF(F$44="","",F$41)</f>
        <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2054</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0</v>
      </c>
      <c r="D4" s="155">
        <f>'Pt 1 Summary of Data'!$K$56+'Pt 1 Summary of Data'!$M$56-'Pt 1 Summary of Data'!$N$56</f>
        <v>0</v>
      </c>
      <c r="E4" s="155">
        <f>'Pt 1 Summary of Data'!$Q$56+'Pt 1 Summary of Data'!$S$56-'Pt 1 Summary of Data'!$T$56</f>
        <v>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