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AB46" i="10"/>
  <c r="P46" i="10"/>
  <c r="AB45" i="10"/>
  <c r="AB47" i="10" s="1"/>
  <c r="AB50" i="10" s="1"/>
  <c r="AA45" i="10"/>
  <c r="Z45" i="10"/>
  <c r="Y45" i="10"/>
  <c r="X45" i="10"/>
  <c r="X47" i="10" s="1"/>
  <c r="X50" i="10" s="1"/>
  <c r="W45" i="10"/>
  <c r="V45" i="10"/>
  <c r="U45" i="10"/>
  <c r="T45" i="10"/>
  <c r="T46" i="10" s="1"/>
  <c r="S45" i="10"/>
  <c r="R45" i="10"/>
  <c r="Q45" i="10"/>
  <c r="P44" i="10"/>
  <c r="O44" i="10"/>
  <c r="P38" i="10" s="1"/>
  <c r="N44" i="10"/>
  <c r="M44" i="10"/>
  <c r="AB41" i="10"/>
  <c r="X41" i="10"/>
  <c r="T41" i="10"/>
  <c r="P41" i="10"/>
  <c r="AB40" i="10"/>
  <c r="X40" i="10"/>
  <c r="T40" i="10"/>
  <c r="P40" i="10"/>
  <c r="K40" i="10"/>
  <c r="F40" i="10"/>
  <c r="AB37" i="10"/>
  <c r="AA37" i="10"/>
  <c r="X37" i="10"/>
  <c r="W37" i="10"/>
  <c r="T37" i="10"/>
  <c r="S37" i="10"/>
  <c r="P37" i="10"/>
  <c r="O37" i="10"/>
  <c r="L29" i="10"/>
  <c r="L28" i="10"/>
  <c r="L25" i="10"/>
  <c r="L21" i="10"/>
  <c r="L20" i="10"/>
  <c r="L19" i="10"/>
  <c r="L24" i="10" s="1"/>
  <c r="L23" i="10" s="1"/>
  <c r="L27" i="10" s="1"/>
  <c r="L31" i="10" s="1"/>
  <c r="L32" i="10" s="1"/>
  <c r="L33" i="10" s="1"/>
  <c r="AB17" i="10"/>
  <c r="AA17" i="10"/>
  <c r="Z17" i="10"/>
  <c r="Y17" i="10"/>
  <c r="X17" i="10"/>
  <c r="W17" i="10"/>
  <c r="V17" i="10"/>
  <c r="U17" i="10"/>
  <c r="T17" i="10"/>
  <c r="S17" i="10"/>
  <c r="R17" i="10"/>
  <c r="Q17" i="10"/>
  <c r="P17" i="10"/>
  <c r="O17" i="10"/>
  <c r="N17" i="10"/>
  <c r="M17" i="10"/>
  <c r="AB16" i="10"/>
  <c r="AA16" i="10"/>
  <c r="X16" i="10"/>
  <c r="W16" i="10"/>
  <c r="V13" i="10" s="1"/>
  <c r="T16" i="10"/>
  <c r="Q13" i="10" s="1"/>
  <c r="S16" i="10"/>
  <c r="P16" i="10"/>
  <c r="O16" i="10"/>
  <c r="L16" i="10"/>
  <c r="K16" i="10"/>
  <c r="J16" i="10"/>
  <c r="G16" i="10"/>
  <c r="F16" i="10"/>
  <c r="E16" i="10"/>
  <c r="AB15" i="10"/>
  <c r="AA15" i="10"/>
  <c r="X15" i="10"/>
  <c r="W15" i="10"/>
  <c r="T15" i="10"/>
  <c r="S15" i="10"/>
  <c r="R13" i="10" s="1"/>
  <c r="P15" i="10"/>
  <c r="O15" i="10"/>
  <c r="L15" i="10"/>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S22" i="4" s="1"/>
  <c r="AC55" i="18"/>
  <c r="AC22" i="4" s="1"/>
  <c r="AB55" i="18"/>
  <c r="AB22" i="4" s="1"/>
  <c r="AA55" i="18"/>
  <c r="Z55" i="18"/>
  <c r="Z22" i="4" s="1"/>
  <c r="Y55" i="18"/>
  <c r="Y22" i="4" s="1"/>
  <c r="X55" i="18"/>
  <c r="X22" i="4" s="1"/>
  <c r="W55" i="18"/>
  <c r="V55" i="18"/>
  <c r="V22" i="4" s="1"/>
  <c r="U55" i="18"/>
  <c r="T55" i="18"/>
  <c r="T22" i="4" s="1"/>
  <c r="S55" i="18"/>
  <c r="S22" i="4" s="1"/>
  <c r="R55" i="18"/>
  <c r="R22" i="4" s="1"/>
  <c r="Q55" i="18"/>
  <c r="Q22" i="4" s="1"/>
  <c r="P55" i="18"/>
  <c r="O55" i="18"/>
  <c r="O22" i="4" s="1"/>
  <c r="N55" i="18"/>
  <c r="M55" i="18"/>
  <c r="M22" i="4" s="1"/>
  <c r="L55" i="18"/>
  <c r="K55" i="18"/>
  <c r="K22" i="4" s="1"/>
  <c r="J55" i="18"/>
  <c r="J22" i="4" s="1"/>
  <c r="I55" i="18"/>
  <c r="H55" i="18"/>
  <c r="H22" i="4" s="1"/>
  <c r="G55" i="18"/>
  <c r="G22" i="4" s="1"/>
  <c r="F55" i="18"/>
  <c r="F22" i="4" s="1"/>
  <c r="E55" i="18"/>
  <c r="E22" i="4" s="1"/>
  <c r="D55" i="18"/>
  <c r="AU54" i="18"/>
  <c r="AU12" i="4" s="1"/>
  <c r="AT54" i="18"/>
  <c r="AT12" i="4" s="1"/>
  <c r="AS54" i="18"/>
  <c r="AC54" i="18"/>
  <c r="AB54" i="18"/>
  <c r="AB12" i="4" s="1"/>
  <c r="AA54" i="18"/>
  <c r="AA12" i="4" s="1"/>
  <c r="Z54" i="18"/>
  <c r="Z12" i="4" s="1"/>
  <c r="Y54" i="18"/>
  <c r="Y12" i="4" s="1"/>
  <c r="X54" i="18"/>
  <c r="X12" i="4" s="1"/>
  <c r="W54" i="18"/>
  <c r="W12" i="4" s="1"/>
  <c r="V54" i="18"/>
  <c r="V12" i="4" s="1"/>
  <c r="U54" i="18"/>
  <c r="T54" i="18"/>
  <c r="T12" i="4" s="1"/>
  <c r="S54" i="18"/>
  <c r="R54" i="18"/>
  <c r="R12" i="4" s="1"/>
  <c r="Q54" i="18"/>
  <c r="Q12" i="4" s="1"/>
  <c r="P54" i="18"/>
  <c r="P12" i="4" s="1"/>
  <c r="O54" i="18"/>
  <c r="N54" i="18"/>
  <c r="N12" i="4" s="1"/>
  <c r="M54" i="18"/>
  <c r="M12" i="4" s="1"/>
  <c r="L54" i="18"/>
  <c r="L12" i="4" s="1"/>
  <c r="K54" i="18"/>
  <c r="K12" i="4" s="1"/>
  <c r="J54" i="18"/>
  <c r="J12" i="4" s="1"/>
  <c r="I54" i="18"/>
  <c r="H54" i="18"/>
  <c r="H12" i="4" s="1"/>
  <c r="G54" i="18"/>
  <c r="G12" i="4" s="1"/>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A22" i="4"/>
  <c r="W22" i="4"/>
  <c r="U22" i="4"/>
  <c r="P22" i="4"/>
  <c r="N22" i="4"/>
  <c r="L22" i="4"/>
  <c r="I22" i="4"/>
  <c r="D22" i="4"/>
  <c r="AS12" i="4"/>
  <c r="AC12" i="4"/>
  <c r="U12" i="4"/>
  <c r="S12" i="4"/>
  <c r="O12" i="4"/>
  <c r="I12" i="4"/>
  <c r="D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K15" i="10" l="1"/>
  <c r="F15" i="10"/>
  <c r="E7" i="10"/>
  <c r="G7" i="10"/>
  <c r="G19" i="10" s="1"/>
  <c r="J7" i="10"/>
  <c r="G20" i="10"/>
  <c r="G28" i="10"/>
  <c r="X46" i="10"/>
  <c r="T47" i="10"/>
  <c r="T50" i="10" s="1"/>
  <c r="AB38" i="10"/>
  <c r="X38" i="10"/>
  <c r="T38" i="10"/>
  <c r="L26" i="10"/>
  <c r="L30" i="10" s="1"/>
  <c r="X13" i="10"/>
  <c r="T13" i="10"/>
  <c r="U13" i="10"/>
  <c r="W13" i="10"/>
  <c r="S13" i="10"/>
  <c r="F7" i="10" l="1"/>
  <c r="D12" i="10" s="1"/>
  <c r="E37" i="10"/>
  <c r="C17" i="10"/>
  <c r="C44" i="10" s="1"/>
  <c r="D17" i="10"/>
  <c r="D44" i="10" s="1"/>
  <c r="G29" i="10"/>
  <c r="E12" i="10"/>
  <c r="F17" i="10"/>
  <c r="E17" i="10"/>
  <c r="G21" i="10"/>
  <c r="C12" i="10"/>
  <c r="G25" i="10"/>
  <c r="K7" i="10"/>
  <c r="J12" i="10" s="1"/>
  <c r="I17" i="10"/>
  <c r="I44" i="10" s="1"/>
  <c r="H17" i="10"/>
  <c r="H44" i="10" s="1"/>
  <c r="G24" i="10"/>
  <c r="G23" i="10" s="1"/>
  <c r="G27" i="10" s="1"/>
  <c r="J17" i="10" l="1"/>
  <c r="I12" i="10"/>
  <c r="F12" i="10"/>
  <c r="F37" i="10"/>
  <c r="E44" i="10"/>
  <c r="J37" i="10"/>
  <c r="K17" i="10"/>
  <c r="H12" i="10"/>
  <c r="K12" i="10" s="1"/>
  <c r="G31" i="10"/>
  <c r="G32" i="10" s="1"/>
  <c r="G33" i="10" s="1"/>
  <c r="G26" i="10"/>
  <c r="G30" i="10" s="1"/>
  <c r="F51" i="10" l="1"/>
  <c r="F44" i="10"/>
  <c r="F52" i="10"/>
  <c r="C11" i="16" s="1"/>
  <c r="F41" i="10"/>
  <c r="F38" i="10"/>
  <c r="K37" i="10"/>
  <c r="J44" i="10"/>
  <c r="K38" i="10" s="1"/>
  <c r="K51" i="10" l="1"/>
  <c r="K52" i="10"/>
  <c r="D11" i="16" s="1"/>
  <c r="K44" i="10"/>
  <c r="K41" i="10"/>
  <c r="F47" i="10"/>
  <c r="F50" i="10" s="1"/>
  <c r="F46" i="10"/>
  <c r="K47" i="10" l="1"/>
  <c r="K50" i="10" s="1"/>
  <c r="K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<sst xmlns="http://schemas.openxmlformats.org/spreadsheetml/2006/main" count="567" uniqueCount="506">
  <si>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</si>
  <si>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</si>
  <si>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</si>
  <si>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</si>
  <si>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</si>
  <si>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</si>
  <si>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</si>
  <si>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</si>
  <si>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</si>
  <si>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</si>
  <si>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</si>
  <si>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</si>
  <si>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</si>
  <si>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</si>
  <si>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</si>
  <si>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</si>
  <si>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</si>
  <si>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</si>
  <si>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</si>
  <si>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</si>
  <si>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</si>
  <si>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</si>
  <si>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</si>
  <si>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</si>
  <si>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</si>
  <si>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</si>
  <si>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</si>
  <si>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</si>
  <si>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</si>
  <si>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</si>
  <si>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</si>
  <si>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</si>
  <si>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</si>
  <si>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</si>
  <si>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</si>
  <si>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</si>
  <si>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</si>
  <si>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</si>
  <si>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</si>
  <si>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</si>
  <si>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</si>
  <si>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</si>
  <si>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</si>
  <si>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</si>
  <si>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</si>
  <si>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</si>
  <si>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</si>
  <si>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</si>
  <si>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</si>
  <si>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</si>
  <si>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</si>
  <si>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</si>
  <si>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</si>
  <si>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</si>
  <si>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</si>
  <si>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</si>
  <si>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</si>
  <si>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</si>
  <si>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</si>
  <si>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</si>
  <si>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</si>
  <si>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</si>
  <si>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</si>
  <si>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</si>
  <si>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</si>
  <si>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</si>
  <si>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</si>
  <si>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</si>
  <si>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</si>
  <si>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</si>
  <si>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</si>
  <si>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</si>
  <si>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</si>
  <si>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</si>
  <si>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</si>
  <si>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</si>
  <si>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</si>
  <si>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</si>
  <si>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</si>
  <si>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</si>
  <si>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</si>
  <si>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</si>
  <si>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</si>
  <si>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</si>
  <si>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</si>
  <si>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</si>
  <si>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</si>
  <si>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</si>
  <si>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</si>
  <si>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</si>
  <si>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</si>
  <si>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</si>
  <si>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</si>
  <si>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</si>
  <si>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</si>
  <si>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</si>
  <si>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</si>
  <si>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</si>
  <si>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</si>
  <si>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</si>
  <si>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</si>
  <si>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</si>
  <si>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</si>
  <si>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</si>
  <si>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</si>
  <si>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</si>
  <si>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</si>
  <si>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</si>
  <si>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</si>
  <si>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</si>
  <si>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</si>
  <si>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</si>
  <si>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</si>
  <si>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</si>
  <si>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</si>
  <si>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</si>
  <si>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</si>
  <si>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</si>
  <si>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</si>
  <si>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</si>
  <si>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</si>
  <si>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</si>
  <si>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</si>
  <si>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</si>
  <si>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</si>
  <si>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</si>
  <si>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</si>
  <si>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</si>
  <si>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</si>
  <si>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</si>
  <si>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</si>
  <si>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</si>
  <si>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</si>
  <si>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</si>
  <si>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</si>
  <si>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</si>
  <si>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</si>
  <si>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</si>
  <si>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</si>
  <si>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</si>
  <si>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</si>
  <si>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</si>
  <si>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</si>
  <si>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</si>
  <si>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</si>
  <si>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</si>
  <si>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</si>
  <si>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</si>
  <si>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</si>
  <si>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</si>
  <si>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</si>
  <si>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</si>
  <si>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</si>
  <si>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</si>
  <si>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</si>
  <si>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</si>
  <si>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</si>
  <si>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</si>
  <si>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</si>
  <si>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</si>
  <si>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</si>
  <si>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</si>
  <si>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</si>
  <si>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</si>
  <si>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</si>
  <si>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</si>
  <si>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</si>
  <si>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</si>
  <si>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</si>
  <si>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</si>
  <si>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</si>
  <si>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</si>
  <si>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</si>
  <si>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</si>
  <si>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</si>
  <si>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</si>
  <si>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</si>
  <si>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</si>
  <si>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</si>
  <si>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</si>
  <si>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</si>
  <si>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</si>
  <si>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</si>
  <si>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</si>
  <si>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</si>
  <si>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</si>
  <si>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</si>
  <si>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</si>
  <si>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</si>
  <si>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</si>
  <si>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</si>
  <si>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</si>
  <si>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</si>
  <si>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</si>
  <si>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</si>
  <si>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</si>
  <si>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</si>
  <si>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</si>
  <si>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</si>
  <si>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</si>
  <si>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</si>
  <si>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</si>
  <si>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</si>
  <si>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</si>
  <si>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</si>
  <si>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</si>
  <si>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</si>
  <si>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</si>
  <si>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</si>
  <si>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</si>
  <si>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</si>
  <si>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</si>
  <si>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</si>
  <si>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</si>
  <si>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</si>
  <si>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</si>
  <si>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</si>
  <si>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</si>
  <si>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</si>
  <si>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</si>
  <si>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</si>
  <si>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</si>
  <si>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</si>
  <si>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</si>
  <si>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</si>
  <si>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</si>
  <si>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</si>
  <si>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</si>
  <si>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</si>
  <si>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</si>
  <si>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</si>
  <si>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</si>
  <si>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</si>
  <si>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</si>
  <si>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</si>
  <si>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</si>
  <si>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</si>
  <si>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</si>
  <si>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</si>
  <si>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</si>
  <si>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</si>
  <si>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</si>
  <si>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</si>
  <si>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</si>
  <si>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</si>
  <si>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</si>
  <si>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</si>
  <si>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</si>
  <si>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</si>
  <si>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</si>
  <si>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</si>
  <si>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</si>
  <si>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</si>
  <si>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</si>
  <si>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</si>
  <si>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</si>
  <si>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</si>
  <si>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</si>
  <si>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</si>
  <si>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</si>
  <si>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</si>
  <si>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</si>
  <si>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</si>
  <si>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</si>
  <si>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</si>
  <si>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</si>
  <si>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</si>
  <si>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</si>
  <si>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</si>
  <si>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</si>
  <si>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</si>
  <si>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</si>
  <si>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</si>
  <si>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</si>
  <si>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</si>
  <si>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</si>
  <si>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</si>
  <si>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</si>
  <si>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</si>
  <si>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</si>
  <si>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</si>
  <si>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</si>
  <si>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</si>
  <si>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</si>
  <si>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</si>
  <si>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</si>
  <si>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</si>
  <si>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</si>
  <si>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</si>
  <si>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</si>
  <si>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</si>
  <si>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</si>
  <si>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</si>
  <si>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</si>
  <si>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</si>
  <si>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</si>
  <si>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</si>
  <si>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</si>
  <si>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</si>
  <si>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</si>
  <si>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</si>
  <si>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</si>
  <si>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</si>
  <si>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</si>
  <si>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</si>
  <si>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</si>
  <si>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</si>
  <si>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</si>
  <si>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</si>
  <si>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</si>
  <si>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</si>
  <si>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</si>
  <si>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</si>
  <si>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</si>
  <si>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</si>
  <si>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</si>
  <si>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</si>
  <si>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</si>
  <si>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</si>
  <si>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</si>
  <si>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</si>
  <si>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</si>
  <si>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</si>
  <si>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</si>
  <si>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</si>
  <si>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</si>
  <si>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</si>
  <si>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</si>
  <si>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</si>
  <si>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</si>
  <si>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</si>
  <si>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</si>
  <si>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</si>
  <si>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</si>
  <si>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</si>
  <si>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</si>
  <si>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</si>
  <si>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</si>
  <si>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</si>
  <si>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</si>
  <si>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</si>
  <si>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</si>
  <si>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</si>
  <si>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</si>
  <si>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</si>
  <si>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</si>
  <si>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</si>
  <si>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</si>
  <si>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</si>
  <si>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</si>
  <si>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</si>
  <si>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</si>
  <si>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</si>
  <si>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</si>
  <si>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</si>
  <si>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</si>
  <si>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</si>
  <si>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</si>
  <si>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</si>
  <si>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</si>
  <si>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</si>
  <si>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</si>
  <si>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</si>
  <si>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</si>
  <si>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</si>
  <si>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</si>
  <si>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</si>
  <si>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</si>
  <si>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</si>
  <si>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</si>
  <si>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</si>
  <si>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</si>
  <si>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</si>
  <si>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</si>
  <si>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</si>
  <si>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</si>
  <si>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</si>
  <si>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</si>
  <si>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</si>
  <si>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</si>
  <si>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</si>
  <si>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</si>
  <si>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</si>
  <si>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</si>
  <si>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</si>
  <si>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</si>
  <si>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</si>
  <si>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</si>
  <si>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</si>
  <si>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</si>
  <si>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</si>
  <si>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</si>
  <si>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</si>
  <si>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</si>
  <si>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</si>
  <si>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</si>
  <si>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</si>
  <si>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</si>
  <si>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</si>
  <si>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</si>
  <si>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</si>
  <si>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</si>
  <si>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</si>
  <si>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</si>
  <si>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</si>
  <si>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</si>
  <si>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</si>
  <si>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</si>
  <si>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</si>
  <si>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</si>
  <si>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</si>
  <si>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</si>
  <si>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</si>
  <si>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</si>
  <si>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</si>
  <si>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</si>
  <si>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</si>
  <si>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</si>
  <si>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</si>
  <si>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</si>
  <si>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</si>
  <si>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</si>
  <si>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</si>
  <si>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</si>
  <si>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</si>
  <si>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</si>
  <si>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</si>
  <si>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</si>
  <si>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</si>
  <si>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</si>
  <si>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</si>
  <si>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</si>
  <si>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</si>
  <si>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</si>
  <si>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</si>
  <si>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</si>
  <si>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</si>
  <si>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</si>
  <si>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</si>
  <si>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</si>
  <si>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</si>
  <si>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</si>
  <si>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</si>
  <si>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</si>
  <si>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</si>
  <si>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</si>
  <si>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</si>
  <si>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</si>
  <si>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</si>
  <si>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</si>
  <si>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</si>
  <si>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</si>
  <si>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</si>
  <si>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</si>
  <si>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</si>
  <si>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</si>
  <si>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</si>
  <si>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</si>
  <si>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</si>
  <si>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</si>
  <si>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</si>
  <si>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</si>
  <si>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</si>
  <si>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</si>
  <si>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</si>
  <si>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</si>
  <si>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</si>
  <si>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</si>
  <si>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</si>
  <si>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</si>
  <si>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</si>
  <si>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</si>
  <si>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</si>
  <si>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</si>
  <si>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</si>
  <si>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</si>
  <si>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</si>
  <si>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</si>
  <si>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</si>
  <si>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</si>
  <si>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</si>
  <si>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</si>
  <si>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</si>
  <si>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</si>
  <si>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</si>
  <si>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</si>
  <si>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</si>
  <si>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</si>
  <si>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</si>
  <si>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</si>
  <si>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</si>
  <si>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</si>
  <si>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</si>
  <si>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</si>
  <si>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</si>
  <si>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</si>
  <si>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</si>
  <si>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</si>
  <si>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</si>
  <si>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</si>
  <si>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</si>
  <si>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</si>
  <si>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</si>
  <si>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75295</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</si>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</sst>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159</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133</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64807</v>
      </c>
      <c r="E5" s="107">
        <f>SUM('Pt 2 Premium and Claims'!E$5,'Pt 2 Premium and Claims'!E$6,-'Pt 2 Premium and Claims'!E$7,-'Pt 2 Premium and Claims'!E$13,'Pt 2 Premium and Claims'!E$14:'Pt 2 Premium and Claims'!E$17)</f>
        <v>60651</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1634176</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-3</v>
      </c>
      <c r="E7" s="111">
        <v>-3</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-1079</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-429271</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97379</v>
      </c>
      <c r="E12" s="107">
        <f>'Pt 2 Premium and Claims'!E$54</f>
        <v>178559</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1869643</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-801</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592</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-836125</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-6954</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v>
      </c>
      <c r="E25" s="111">
        <v>1</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79</v>
      </c>
      <c r="E30" s="111">
        <v>79</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14</v>
      </c>
      <c r="E35" s="111">
        <v>14</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3</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2202</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2195</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90</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15015</v>
      </c>
      <c r="AU45" s="114"/>
      <c r="AV45" s="114"/>
      <c r="AW45" s="319"/>
    </row>
    <row r="46" spans="1:49" x14ac:dyDescent="0.2">
      <c r="B46" s="162" t="s">
        <v>263</v>
      </c>
      <c r="C46" s="63" t="s">
        <v>20</v>
      </c>
      <c r="D46" s="110">
        <v>914</v>
      </c>
      <c r="E46" s="111">
        <v>914</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51869</v>
      </c>
      <c r="AU46" s="114"/>
      <c r="AV46" s="114"/>
      <c r="AW46" s="319"/>
    </row>
    <row r="47" spans="1:49" x14ac:dyDescent="0.2">
      <c r="B47" s="162" t="s">
        <v>264</v>
      </c>
      <c r="C47" s="63" t="s">
        <v>21</v>
      </c>
      <c r="D47" s="110">
        <v>5670</v>
      </c>
      <c r="E47" s="111">
        <v>5670</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321827</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4492</v>
      </c>
      <c r="E51" s="111">
        <v>4492</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254944</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40</v>
      </c>
      <c r="E56" s="123">
        <v>40</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830</v>
      </c>
      <c r="AU56" s="124"/>
      <c r="AV56" s="124"/>
      <c r="AW56" s="310"/>
    </row>
    <row r="57" spans="2:49" x14ac:dyDescent="0.2">
      <c r="B57" s="162" t="s">
        <v>273</v>
      </c>
      <c r="C57" s="63" t="s">
        <v>25</v>
      </c>
      <c r="D57" s="125">
        <v>50</v>
      </c>
      <c r="E57" s="126">
        <v>50</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4829</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41</v>
      </c>
      <c r="AU58" s="127"/>
      <c r="AV58" s="127"/>
      <c r="AW58" s="311"/>
    </row>
    <row r="59" spans="2:49" x14ac:dyDescent="0.2">
      <c r="B59" s="162" t="s">
        <v>275</v>
      </c>
      <c r="C59" s="63" t="s">
        <v>27</v>
      </c>
      <c r="D59" s="125">
        <v>677</v>
      </c>
      <c r="E59" s="126">
        <v>677</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61703</v>
      </c>
      <c r="AU59" s="127"/>
      <c r="AV59" s="127"/>
      <c r="AW59" s="311"/>
    </row>
    <row r="60" spans="2:49" x14ac:dyDescent="0.2">
      <c r="B60" s="162" t="s">
        <v>276</v>
      </c>
      <c r="C60" s="63"/>
      <c r="D60" s="128">
        <f t="shared" ref="D60:AC60" si="0">D$59/12</f>
        <v>56.416666666666664</v>
      </c>
      <c r="E60" s="129">
        <f t="shared" si="0"/>
        <v>56.416666666666664</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5141.916666666667</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47846</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-548840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61775</v>
      </c>
      <c r="E5" s="119">
        <v>61775</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1626078</v>
      </c>
      <c r="AU5" s="120"/>
      <c r="AV5" s="313"/>
      <c r="AW5" s="318"/>
    </row>
    <row r="6" spans="2:49" x14ac:dyDescent="0.2">
      <c r="B6" s="177" t="s">
        <v>279</v>
      </c>
      <c r="C6" s="134" t="s">
        <v>8</v>
      </c>
      <c r="D6" s="110">
        <v>4156</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79048</v>
      </c>
      <c r="AU6" s="114"/>
      <c r="AV6" s="312"/>
      <c r="AW6" s="319"/>
    </row>
    <row r="7" spans="2:49" x14ac:dyDescent="0.2">
      <c r="B7" s="177" t="s">
        <v>280</v>
      </c>
      <c r="C7" s="134" t="s">
        <v>9</v>
      </c>
      <c r="D7" s="110">
        <v>1124</v>
      </c>
      <c r="E7" s="111">
        <v>1124</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70950</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29125</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-264277</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152535</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23556750</v>
      </c>
      <c r="AU23" s="114"/>
      <c r="AV23" s="312"/>
      <c r="AW23" s="319"/>
    </row>
    <row r="24" spans="2:49" ht="28.5" customHeight="1" x14ac:dyDescent="0.2">
      <c r="B24" s="179" t="s">
        <v>114</v>
      </c>
      <c r="C24" s="134"/>
      <c r="D24" s="294"/>
      <c r="E24" s="111">
        <v>152535</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5965</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258636.00000000003</v>
      </c>
      <c r="AU26" s="114"/>
      <c r="AV26" s="312"/>
      <c r="AW26" s="319"/>
    </row>
    <row r="27" spans="2:49" s="6" customFormat="1" ht="25.5" x14ac:dyDescent="0.2">
      <c r="B27" s="179" t="s">
        <v>85</v>
      </c>
      <c r="C27" s="134"/>
      <c r="D27" s="294"/>
      <c r="E27" s="111">
        <v>5965</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23185</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1005338</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9767</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1891989</v>
      </c>
      <c r="AU30" s="114"/>
      <c r="AV30" s="312"/>
      <c r="AW30" s="319"/>
    </row>
    <row r="31" spans="2:49" s="6" customFormat="1" ht="25.5" x14ac:dyDescent="0.2">
      <c r="B31" s="179" t="s">
        <v>84</v>
      </c>
      <c r="C31" s="134"/>
      <c r="D31" s="294"/>
      <c r="E31" s="111">
        <v>9767</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24722</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4789097</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10292</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8085787</v>
      </c>
      <c r="AU34" s="114"/>
      <c r="AV34" s="312"/>
      <c r="AW34" s="319"/>
    </row>
    <row r="35" spans="2:49" s="6" customFormat="1" x14ac:dyDescent="0.2">
      <c r="B35" s="179" t="s">
        <v>91</v>
      </c>
      <c r="C35" s="134"/>
      <c r="D35" s="294"/>
      <c r="E35" s="111">
        <v>10292</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33273</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26129084</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97379</v>
      </c>
      <c r="E54" s="116">
        <f>E24+E27+E31+E35-E36+E39+E42+E45+E46-E49+E51+E52+E53</f>
        <v>178559</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1869643</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201343</v>
      </c>
      <c r="D5" s="119">
        <v>302762</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201343</v>
      </c>
      <c r="D6" s="111">
        <v>302762</v>
      </c>
      <c r="E6" s="116">
        <f>SUM('Pt 1 Summary of Data'!E$12,'Pt 1 Summary of Data'!E$22)+SUM('Pt 1 Summary of Data'!G$12,'Pt 1 Summary of Data'!G$22)-SUM('Pt 1 Summary of Data'!H$12,'Pt 1 Summary of Data'!H$22)</f>
        <v>178559</v>
      </c>
      <c r="F6" s="116">
        <f t="shared" ref="F6:F11" si="0">SUM(C6:E6)</f>
        <v>682664</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201343</v>
      </c>
      <c r="D12" s="116">
        <f>SUM(D$6:D$7)+IF(AND(OR('Company Information'!$C$12="District of Columbia",'Company Information'!$C$12="Massachusetts",'Company Information'!$C$12="Vermont"),SUM($C$6:$F$11,$C$15:$F$16,$C$37:$D$37)&lt;&gt;0),SUM(I$6:I$7),0)</f>
        <v>302762</v>
      </c>
      <c r="E12" s="116">
        <f>SUM(E$6:E$7)-SUM(E$8:E$11)+IF(AND(OR('Company Information'!$C$12="District of Columbia",'Company Information'!$C$12="Massachusetts",'Company Information'!$C$12="Vermont"),SUM($C$6:$F$11,$C$15:$F$16,$C$37:$D$37)&lt;&gt;0),SUM(J$6:J$7)-SUM(J$10:J$11),0)</f>
        <v>178559</v>
      </c>
      <c r="F12" s="116">
        <f>IFERROR(SUM(C$12:E$12)+C$17*MAX(0,E$49-C$49)+D$17*MAX(0,E$49-D$49),0)</f>
        <v>682664</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72386</v>
      </c>
      <c r="D15" s="119">
        <v>68957</v>
      </c>
      <c r="E15" s="107">
        <f>SUM('Pt 1 Summary of Data'!E$5:E$7)+SUM('Pt 1 Summary of Data'!G$5:G$7)-SUM('Pt 1 Summary of Data'!H$5:H$7)-SUM(E$9:E$11)+D$55</f>
        <v>60648</v>
      </c>
      <c r="F15" s="107">
        <f>SUM(C15:E15)</f>
        <v>201991</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2519</v>
      </c>
      <c r="D16" s="111">
        <v>-145116</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94</v>
      </c>
      <c r="F16" s="116">
        <f>SUM(C16:E16)</f>
        <v>-142503</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69867</v>
      </c>
      <c r="D17" s="116">
        <f>D$15-D$16+IF(AND(OR('Company Information'!$C$12="District of Columbia",'Company Information'!$C$12="Massachusetts",'Company Information'!$C$12="Vermont"),SUM($C$6:$F$11,$C$15:$F$16,$C$37:$D$37)&lt;&gt;0),I$15-I$16,0)</f>
        <v>214073</v>
      </c>
      <c r="E17" s="116">
        <f>E$15-E$16+IF(AND(OR('Company Information'!$C$12="District of Columbia",'Company Information'!$C$12="Massachusetts",'Company Information'!$C$12="Vermont"),SUM($C$6:$F$11,$C$15:$F$16,$C$37:$D$37)&lt;&gt;0),J$15-J$16,0)</f>
        <v>60554</v>
      </c>
      <c r="F17" s="116">
        <f>F$15-F$16+IF(AND(OR('Company Information'!$C$12="District of Columbia",'Company Information'!$C$12="Massachusetts",'Company Information'!$C$12="Vermont"),SUM($C$6:$F$11,$C$15:$F$16,$C$37:$D$37)&lt;&gt;0),K$15-K$16,0)</f>
        <v>344494</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91.25</v>
      </c>
      <c r="D37" s="123">
        <v>91.25</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56.416666666666664</v>
      </c>
      <c r="F37" s="257">
        <f>SUM(C$37:E$37)+IF(AND(OR('Company Information'!$C$12="District of Columbia",'Company Information'!$C$12="Massachusetts",'Company Information'!$C$12="Vermont"),SUM($C$6:$F$11,$C$15:$F$16,$C$37:$D$37)&lt;&gt;0,SUM(C$37:D$37)&lt;&gt;SUM(H$37:I$37)),SUM(H$37:I$37),0)</f>
        <v>238.91666666666666</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40</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