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epartments\Compliance\2014 MLR &amp; Risk Corridor\new\"/>
    </mc:Choice>
  </mc:AlternateContent>
  <workbookProtection workbookPassword="D429" lockStructure="1"/>
  <bookViews>
    <workbookView xWindow="0" yWindow="0" windowWidth="20490" windowHeight="775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L45" i="10" l="1"/>
  <c r="Z17" i="10"/>
  <c r="Z45" i="10" s="1"/>
  <c r="Y17" i="10"/>
  <c r="Y45" i="10" s="1"/>
  <c r="AA16" i="10"/>
  <c r="W16" i="10"/>
  <c r="X16" i="10" s="1"/>
  <c r="Z13" i="10"/>
  <c r="Y13" i="10"/>
  <c r="S16" i="10"/>
  <c r="T16" i="10" s="1"/>
  <c r="N17" i="10"/>
  <c r="N44" i="10" s="1"/>
  <c r="M17" i="10"/>
  <c r="M44" i="10" s="1"/>
  <c r="O16" i="10"/>
  <c r="L16" i="10"/>
  <c r="J16" i="10"/>
  <c r="K16" i="10" s="1"/>
  <c r="J11" i="10"/>
  <c r="K11" i="10" s="1"/>
  <c r="L10" i="10"/>
  <c r="J10" i="10"/>
  <c r="K10" i="10" s="1"/>
  <c r="AB40" i="10"/>
  <c r="AA37" i="10"/>
  <c r="X40" i="10"/>
  <c r="T40" i="10"/>
  <c r="P40" i="10"/>
  <c r="O37" i="10"/>
  <c r="P37" i="10" s="1"/>
  <c r="K40" i="10"/>
  <c r="AN47" i="10"/>
  <c r="AN46" i="10"/>
  <c r="AB47" i="10"/>
  <c r="AB50" i="10" s="1"/>
  <c r="AB46" i="10"/>
  <c r="X47" i="10"/>
  <c r="X50" i="10" s="1"/>
  <c r="X46" i="10"/>
  <c r="T47" i="10"/>
  <c r="T50" i="10" s="1"/>
  <c r="T46" i="10"/>
  <c r="AN50" i="10"/>
  <c r="F40" i="10"/>
  <c r="G16" i="10"/>
  <c r="E16" i="10"/>
  <c r="F16" i="10" s="1"/>
  <c r="G10" i="10"/>
  <c r="G9" i="10"/>
  <c r="AU55" i="18"/>
  <c r="AU22" i="4" s="1"/>
  <c r="AT55" i="18"/>
  <c r="AT22" i="4" s="1"/>
  <c r="AS55" i="18"/>
  <c r="AS22" i="4" s="1"/>
  <c r="AC55" i="18"/>
  <c r="AC22" i="4" s="1"/>
  <c r="AB55" i="18"/>
  <c r="AB22" i="4" s="1"/>
  <c r="AA55" i="18"/>
  <c r="Z55" i="18"/>
  <c r="Z22" i="4" s="1"/>
  <c r="Y55" i="18"/>
  <c r="Y22" i="4" s="1"/>
  <c r="X55" i="18"/>
  <c r="X22" i="4" s="1"/>
  <c r="W55" i="18"/>
  <c r="W22" i="4" s="1"/>
  <c r="V55" i="18"/>
  <c r="U55" i="18"/>
  <c r="U22" i="4" s="1"/>
  <c r="T55" i="18"/>
  <c r="T22" i="4" s="1"/>
  <c r="S55" i="18"/>
  <c r="R55" i="18"/>
  <c r="Q55" i="18"/>
  <c r="Q22" i="4" s="1"/>
  <c r="P55" i="18"/>
  <c r="P22" i="4" s="1"/>
  <c r="O55" i="18"/>
  <c r="O22" i="4" s="1"/>
  <c r="N55" i="18"/>
  <c r="M55" i="18"/>
  <c r="M22" i="4" s="1"/>
  <c r="L55" i="18"/>
  <c r="L22" i="4" s="1"/>
  <c r="K55" i="18"/>
  <c r="J55" i="18"/>
  <c r="J22" i="4" s="1"/>
  <c r="I55" i="18"/>
  <c r="I22" i="4" s="1"/>
  <c r="H55" i="18"/>
  <c r="H22" i="4" s="1"/>
  <c r="G55" i="18"/>
  <c r="G22" i="4" s="1"/>
  <c r="F55" i="18"/>
  <c r="E55" i="18"/>
  <c r="E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O54" i="18"/>
  <c r="O12" i="4" s="1"/>
  <c r="N54" i="18"/>
  <c r="M54" i="18"/>
  <c r="M12" i="4" s="1"/>
  <c r="L54" i="18"/>
  <c r="L12" i="4" s="1"/>
  <c r="H54" i="18"/>
  <c r="H12" i="4" s="1"/>
  <c r="G54" i="18"/>
  <c r="G12" i="4" s="1"/>
  <c r="F54" i="18"/>
  <c r="F12" i="4" s="1"/>
  <c r="P54" i="18"/>
  <c r="P12" i="4" s="1"/>
  <c r="J54" i="18"/>
  <c r="J12" i="4" s="1"/>
  <c r="D55" i="18"/>
  <c r="D2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V22" i="4"/>
  <c r="S22" i="4"/>
  <c r="R22" i="4"/>
  <c r="N22" i="4"/>
  <c r="K22" i="4"/>
  <c r="F22" i="4"/>
  <c r="N12" i="4"/>
  <c r="AU5" i="4"/>
  <c r="AT5" i="4"/>
  <c r="AS5" i="4"/>
  <c r="AC5" i="4"/>
  <c r="AB5" i="4"/>
  <c r="AA15" i="10" s="1"/>
  <c r="AB15" i="10" s="1"/>
  <c r="AA5" i="4"/>
  <c r="Z5" i="4"/>
  <c r="Y5" i="4"/>
  <c r="W7" i="10" s="1"/>
  <c r="X7" i="10" s="1"/>
  <c r="X5" i="4"/>
  <c r="W5" i="4"/>
  <c r="V5" i="4"/>
  <c r="S15" i="10" s="1"/>
  <c r="T15" i="10" s="1"/>
  <c r="U5" i="4"/>
  <c r="T5" i="4"/>
  <c r="S5" i="4"/>
  <c r="R5" i="4"/>
  <c r="Q5" i="4"/>
  <c r="P5" i="4"/>
  <c r="O5" i="4"/>
  <c r="L15" i="10" s="1"/>
  <c r="N5" i="4"/>
  <c r="M5" i="4"/>
  <c r="L5" i="4"/>
  <c r="K5" i="4"/>
  <c r="J5" i="4"/>
  <c r="I5" i="4"/>
  <c r="G15" i="10" s="1"/>
  <c r="H5" i="4"/>
  <c r="G5" i="4"/>
  <c r="F5" i="4"/>
  <c r="W6" i="10" l="1"/>
  <c r="X6" i="10" s="1"/>
  <c r="AB37" i="10"/>
  <c r="AB45" i="10" s="1"/>
  <c r="AA6" i="10"/>
  <c r="AB6" i="10" s="1"/>
  <c r="S6" i="10"/>
  <c r="T6" i="10" s="1"/>
  <c r="S7" i="10"/>
  <c r="T7" i="10" s="1"/>
  <c r="W15" i="10"/>
  <c r="X15" i="10" s="1"/>
  <c r="AA7" i="10"/>
  <c r="AA13" i="10" s="1"/>
  <c r="O15" i="10"/>
  <c r="P15" i="10" s="1"/>
  <c r="AA17" i="10"/>
  <c r="AA45" i="10" s="1"/>
  <c r="AB38" i="10" s="1"/>
  <c r="AB7" i="10"/>
  <c r="AB13" i="10" s="1"/>
  <c r="AB16" i="10"/>
  <c r="AB17" i="10" s="1"/>
  <c r="AM45" i="10"/>
  <c r="T17" i="10"/>
  <c r="Q17" i="10"/>
  <c r="Q45" i="10" s="1"/>
  <c r="R17" i="10"/>
  <c r="R45" i="10" s="1"/>
  <c r="R13" i="10"/>
  <c r="L6" i="10"/>
  <c r="O7" i="10"/>
  <c r="L7" i="10"/>
  <c r="L28" i="10" s="1"/>
  <c r="P16" i="10"/>
  <c r="J15" i="10"/>
  <c r="K15" i="10" s="1"/>
  <c r="G7" i="10"/>
  <c r="J7" i="10"/>
  <c r="Q13" i="10"/>
  <c r="U17" i="10" l="1"/>
  <c r="U45" i="10" s="1"/>
  <c r="W37" i="10"/>
  <c r="V17" i="10"/>
  <c r="V45" i="10" s="1"/>
  <c r="S17" i="10"/>
  <c r="AB41" i="10"/>
  <c r="S13" i="10"/>
  <c r="AB52" i="10"/>
  <c r="AB51" i="10"/>
  <c r="L20" i="10"/>
  <c r="P51" i="10"/>
  <c r="O17" i="10"/>
  <c r="U13" i="10"/>
  <c r="AN45" i="10"/>
  <c r="X13" i="10"/>
  <c r="T13" i="10"/>
  <c r="X17" i="10"/>
  <c r="V13" i="10"/>
  <c r="W17" i="10"/>
  <c r="W13" i="10"/>
  <c r="P17" i="10"/>
  <c r="L25" i="10"/>
  <c r="L21" i="10"/>
  <c r="L29" i="10"/>
  <c r="P7" i="10"/>
  <c r="L19" i="10"/>
  <c r="K7" i="10"/>
  <c r="X37" i="10" l="1"/>
  <c r="X52" i="10" s="1"/>
  <c r="W45" i="10"/>
  <c r="L24" i="10"/>
  <c r="L23" i="10" s="1"/>
  <c r="L27" i="10" s="1"/>
  <c r="L26" i="10" s="1"/>
  <c r="L30" i="10" s="1"/>
  <c r="E10" i="10"/>
  <c r="F10" i="10" s="1"/>
  <c r="E9" i="10"/>
  <c r="F9" i="10" s="1"/>
  <c r="X38" i="10" l="1"/>
  <c r="X45" i="10"/>
  <c r="X51" i="10"/>
  <c r="X41" i="10"/>
  <c r="L31" i="10"/>
  <c r="L32" i="10" s="1"/>
  <c r="L33" i="10" s="1"/>
  <c r="AN51" i="10"/>
  <c r="S37" i="10"/>
  <c r="T37" i="10" l="1"/>
  <c r="T45" i="10" s="1"/>
  <c r="S45" i="10"/>
  <c r="T52" i="10" l="1"/>
  <c r="T51" i="10"/>
  <c r="T41" i="10"/>
  <c r="T38" i="10"/>
  <c r="N12" i="10"/>
  <c r="M12" i="10" l="1"/>
  <c r="I54" i="18" l="1"/>
  <c r="I12" i="4" s="1"/>
  <c r="G6" i="10" s="1"/>
  <c r="G25" i="10" l="1"/>
  <c r="G28" i="10"/>
  <c r="G29" i="10"/>
  <c r="G19" i="10"/>
  <c r="G21" i="10" s="1"/>
  <c r="G20" i="10"/>
  <c r="E54" i="18"/>
  <c r="E12" i="4" s="1"/>
  <c r="E6" i="10" s="1"/>
  <c r="F6" i="10" s="1"/>
  <c r="G24" i="10" l="1"/>
  <c r="G23" i="10" s="1"/>
  <c r="G27" i="10" s="1"/>
  <c r="G31" i="10" s="1"/>
  <c r="G32" i="10" s="1"/>
  <c r="G33" i="10" s="1"/>
  <c r="K54" i="18"/>
  <c r="K12" i="4" s="1"/>
  <c r="J6" i="10" s="1"/>
  <c r="Q54" i="18" l="1"/>
  <c r="Q12" i="4" s="1"/>
  <c r="O6" i="10" s="1"/>
  <c r="G26" i="10"/>
  <c r="G30" i="10" s="1"/>
  <c r="K6" i="10"/>
  <c r="K17" i="10" s="1"/>
  <c r="O12" i="10" l="1"/>
  <c r="P6" i="10"/>
  <c r="I17" i="10"/>
  <c r="I44" i="10" s="1"/>
  <c r="H17" i="10"/>
  <c r="H44" i="10" s="1"/>
  <c r="J12" i="10"/>
  <c r="H12" i="10"/>
  <c r="J17" i="10"/>
  <c r="I12" i="10"/>
  <c r="J37" i="10"/>
  <c r="O44" i="10" l="1"/>
  <c r="P38" i="10" s="1"/>
  <c r="P41" i="10" s="1"/>
  <c r="P12" i="10"/>
  <c r="P44" i="10" s="1"/>
  <c r="J44" i="10"/>
  <c r="K12" i="10"/>
  <c r="K37" i="10"/>
  <c r="K41" i="10" s="1"/>
  <c r="P46" i="10" l="1"/>
  <c r="P47" i="10" s="1"/>
  <c r="P50" i="10" s="1"/>
  <c r="P52" i="10" s="1"/>
  <c r="K38" i="10"/>
  <c r="K44" i="10"/>
  <c r="K47" i="10" s="1"/>
  <c r="K50" i="10" s="1"/>
  <c r="K51" i="10"/>
  <c r="K52" i="10"/>
  <c r="K46" i="10" l="1"/>
  <c r="D5" i="4" l="1"/>
  <c r="E11" i="10" l="1"/>
  <c r="F11" i="10" s="1"/>
  <c r="E5" i="4"/>
  <c r="E7" i="10" l="1"/>
  <c r="E15" i="10"/>
  <c r="F15" i="10" l="1"/>
  <c r="F7" i="10"/>
  <c r="E37" i="10"/>
  <c r="C12" i="10" l="1"/>
  <c r="C17" i="10"/>
  <c r="E12" i="10"/>
  <c r="D12" i="10"/>
  <c r="D17" i="10"/>
  <c r="E17" i="10"/>
  <c r="F37" i="10"/>
  <c r="F17" i="10"/>
  <c r="D44" i="10" l="1"/>
  <c r="C44" i="10"/>
  <c r="F12" i="10"/>
  <c r="F44" i="10" s="1"/>
  <c r="E44" i="10"/>
  <c r="F38" i="10" s="1"/>
  <c r="F51" i="10"/>
  <c r="F41" i="10"/>
  <c r="F46" i="10" l="1"/>
  <c r="F47" i="10" s="1"/>
  <c r="F50" i="10" s="1"/>
  <c r="F52" i="10" s="1"/>
</calcChain>
</file>

<file path=xl/sharedStrings.xml><?xml version="1.0" encoding="utf-8"?>
<sst xmlns="http://schemas.openxmlformats.org/spreadsheetml/2006/main" count="597" uniqueCount="525">
  <si>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</si>
  <si>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</si>
  <si>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</si>
  <si>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</si>
  <si>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</si>
  <si>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</si>
  <si>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</si>
  <si>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</si>
  <si>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</si>
  <si>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</si>
  <si>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</si>
  <si>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</si>
  <si>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</si>
  <si>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</si>
  <si>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</si>
  <si>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</si>
  <si>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</si>
  <si>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</si>
  <si>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</si>
  <si>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</si>
  <si>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</si>
  <si>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</si>
  <si>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</si>
  <si>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</si>
  <si>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</si>
  <si>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</si>
  <si>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</si>
  <si>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</si>
  <si>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</si>
  <si>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</si>
  <si>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</si>
  <si>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</si>
  <si>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</si>
  <si>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</si>
  <si>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</si>
  <si>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</si>
  <si>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</si>
  <si>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</si>
  <si>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</si>
  <si>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</si>
  <si>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</si>
  <si>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</si>
  <si>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</si>
  <si>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</si>
  <si>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</si>
  <si>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</si>
  <si>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</si>
  <si>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</si>
  <si>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</si>
  <si>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</si>
  <si>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</si>
  <si>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</si>
  <si>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</si>
  <si>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</si>
  <si>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</si>
  <si>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</si>
  <si>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</si>
  <si>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</si>
  <si>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</si>
  <si>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</si>
  <si>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</si>
  <si>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</si>
  <si>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</si>
  <si>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</si>
  <si>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</si>
  <si>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</si>
  <si>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</si>
  <si>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</si>
  <si>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</si>
  <si>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</si>
  <si>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</si>
  <si>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</si>
  <si>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</si>
  <si>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</si>
  <si>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</si>
  <si>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</si>
  <si>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</si>
  <si>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</si>
  <si>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</si>
  <si>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</si>
  <si>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</si>
  <si>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</si>
  <si>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</si>
  <si>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</si>
  <si>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</si>
  <si>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</si>
  <si>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</si>
  <si>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</si>
  <si>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</si>
  <si>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</si>
  <si>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</si>
  <si>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</si>
  <si>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</si>
  <si>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</si>
  <si>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</si>
  <si>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</si>
  <si>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</si>
  <si>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</si>
  <si>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</si>
  <si>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</si>
  <si>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</si>
  <si>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</si>
  <si>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</si>
  <si>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</si>
  <si>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</si>
  <si>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</si>
  <si>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</si>
  <si>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</si>
  <si>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</si>
  <si>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</si>
  <si>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</si>
  <si>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</si>
  <si>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</si>
  <si>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</si>
  <si>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</si>
  <si>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</si>
  <si>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</si>
  <si>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</si>
  <si>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</si>
  <si>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</si>
  <si>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</si>
  <si>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</si>
  <si>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</si>
  <si>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</si>
  <si>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</si>
  <si>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</si>
  <si>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</si>
  <si>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</si>
  <si>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</si>
  <si>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</si>
  <si>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</si>
  <si>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</si>
  <si>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</si>
  <si>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</si>
  <si>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</si>
  <si>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</si>
  <si>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</si>
  <si>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</si>
  <si>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</si>
  <si>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</si>
  <si>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</si>
  <si>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</si>
  <si>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</si>
  <si>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</si>
  <si>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</si>
  <si>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</si>
  <si>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</si>
  <si>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</si>
  <si>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</si>
  <si>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</si>
  <si>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</si>
  <si>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</si>
  <si>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</si>
  <si>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</si>
  <si>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</si>
  <si>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</si>
  <si>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</si>
  <si>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</si>
  <si>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</si>
  <si>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</si>
  <si>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</si>
  <si>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</si>
  <si>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</si>
  <si>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</si>
  <si>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</si>
  <si>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</si>
  <si>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</si>
  <si>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</si>
  <si>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</si>
  <si>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</si>
  <si>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</si>
  <si>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</si>
  <si>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</si>
  <si>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</si>
  <si>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</si>
  <si>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</si>
  <si>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</si>
  <si>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</si>
  <si>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</si>
  <si>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</si>
  <si>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</si>
  <si>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</si>
  <si>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</si>
  <si>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</si>
  <si>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</si>
  <si>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</si>
  <si>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</si>
  <si>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</si>
  <si>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</si>
  <si>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</si>
  <si>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</si>
  <si>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</si>
  <si>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</si>
  <si>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</si>
  <si>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</si>
  <si>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</si>
  <si>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</si>
  <si>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</si>
  <si>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</si>
  <si>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</si>
  <si>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</si>
  <si>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</si>
  <si>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</si>
  <si>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</si>
  <si>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</si>
  <si>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</si>
  <si>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</si>
  <si>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</si>
  <si>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</si>
  <si>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</si>
  <si>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</si>
  <si>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</si>
  <si>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</si>
  <si>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</si>
  <si>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</si>
  <si>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</si>
  <si>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</si>
  <si>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</si>
  <si>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</si>
  <si>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</si>
  <si>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</si>
  <si>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</si>
  <si>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</si>
  <si>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</si>
  <si>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</si>
  <si>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</si>
  <si>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</si>
  <si>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</si>
  <si>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</si>
  <si>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</si>
  <si>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</si>
  <si>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</si>
  <si>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</si>
  <si>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</si>
  <si>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</si>
  <si>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</si>
  <si>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</si>
  <si>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</si>
  <si>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</si>
  <si>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</si>
  <si>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</si>
  <si>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</si>
  <si>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</si>
  <si>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</si>
  <si>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</si>
  <si>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</si>
  <si>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</si>
  <si>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</si>
  <si>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</si>
  <si>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</si>
  <si>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</si>
  <si>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</si>
  <si>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</si>
  <si>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</si>
  <si>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</si>
  <si>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</si>
  <si>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</si>
  <si>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</si>
  <si>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</si>
  <si>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</si>
  <si>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</si>
  <si>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</si>
  <si>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</si>
  <si>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</si>
  <si>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</si>
  <si>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</si>
  <si>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</si>
  <si>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</si>
  <si>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</si>
  <si>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</si>
  <si>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</si>
  <si>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</si>
  <si>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</si>
  <si>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</si>
  <si>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</si>
  <si>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</si>
  <si>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</si>
  <si>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</si>
  <si>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</si>
  <si>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</si>
  <si>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</si>
  <si>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</si>
  <si>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</si>
  <si>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</si>
  <si>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</si>
  <si>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</si>
  <si>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</si>
  <si>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</si>
  <si>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</si>
  <si>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</si>
  <si>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</si>
  <si>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</si>
  <si>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</si>
  <si>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</si>
  <si>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</si>
  <si>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</si>
  <si>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</si>
  <si>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</si>
  <si>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</si>
  <si>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</si>
  <si>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</si>
  <si>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</si>
  <si>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</si>
  <si>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</si>
  <si>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</si>
  <si>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</si>
  <si>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</si>
  <si>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</si>
  <si>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</si>
  <si>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</si>
  <si>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</si>
  <si>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</si>
  <si>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</si>
  <si>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</si>
  <si>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</si>
  <si>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</si>
  <si>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</si>
  <si>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</si>
  <si>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</si>
  <si>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</si>
  <si>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</si>
  <si>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</si>
  <si>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</si>
  <si>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</si>
  <si>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</si>
  <si>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</si>
  <si>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</si>
  <si>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</si>
  <si>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</si>
  <si>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</si>
  <si>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</si>
  <si>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</si>
  <si>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</si>
  <si>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</si>
  <si>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</si>
  <si>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</si>
  <si>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</si>
  <si>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</si>
  <si>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</si>
  <si>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</si>
  <si>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</si>
  <si>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</si>
  <si>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</si>
  <si>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</si>
  <si>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</si>
  <si>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</si>
  <si>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</si>
  <si>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</si>
  <si>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</si>
  <si>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</si>
  <si>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</si>
  <si>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</si>
  <si>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</si>
  <si>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</si>
  <si>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</si>
  <si>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</si>
  <si>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</si>
  <si>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</si>
  <si>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</si>
  <si>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</si>
  <si>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</si>
  <si>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</si>
  <si>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</si>
  <si>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</si>
  <si>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</si>
  <si>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</si>
  <si>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</si>
  <si>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</si>
  <si>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</si>
  <si>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</si>
  <si>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</si>
  <si>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</si>
  <si>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</si>
  <si>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</si>
  <si>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</si>
  <si>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</si>
  <si>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</si>
  <si>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</si>
  <si>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</si>
  <si>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</si>
  <si>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</si>
  <si>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</si>
  <si>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</si>
  <si>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</si>
  <si>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</si>
  <si>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</si>
  <si>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</si>
  <si>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</si>
  <si>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</si>
  <si>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</si>
  <si>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</si>
  <si>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</si>
  <si>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</si>
  <si>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</si>
  <si>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</si>
  <si>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</si>
  <si>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</si>
  <si>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</si>
  <si>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</si>
  <si>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</si>
  <si>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</si>
  <si>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</si>
  <si>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</si>
  <si>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</si>
  <si>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</si>
  <si>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</si>
  <si>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</si>
  <si>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</si>
  <si>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</si>
  <si>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</si>
  <si>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</si>
  <si>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</si>
  <si>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</si>
  <si>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</si>
  <si>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</si>
  <si>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</si>
  <si>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</si>
  <si>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</si>
  <si>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</si>
  <si>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</si>
  <si>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</si>
  <si>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</si>
  <si>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</si>
  <si>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</si>
  <si>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</si>
  <si>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</si>
  <si>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</si>
  <si>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</si>
  <si>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</si>
  <si>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</si>
  <si>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</si>
  <si>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</si>
  <si>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</si>
  <si>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</si>
  <si>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</si>
  <si>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</si>
  <si>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</si>
  <si>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</si>
  <si>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</si>
  <si>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</si>
  <si>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</si>
  <si>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</si>
  <si>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</si>
  <si>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</si>
  <si>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</si>
  <si>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</si>
  <si>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</si>
  <si>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</si>
  <si>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</si>
  <si>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</si>
  <si>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</si>
  <si>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</si>
  <si>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</si>
  <si>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</si>
  <si>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</si>
  <si>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</si>
  <si>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</si>
  <si>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</si>
  <si>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</si>
  <si>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</si>
  <si>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</si>
  <si>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</si>
  <si>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</si>
  <si>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</si>
  <si>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</si>
  <si>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</si>
  <si>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</si>
  <si>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</si>
  <si>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</si>
  <si>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</si>
  <si>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</si>
  <si>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</si>
  <si>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</si>
  <si>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</si>
  <si>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</si>
  <si>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</si>
  <si>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</si>
  <si>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</si>
  <si>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</si>
  <si>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</si>
  <si>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</si>
  <si>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</si>
  <si>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</si>
  <si>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</si>
  <si>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</si>
  <si>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</si>
  <si>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</si>
  <si>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</si>
  <si>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</si>
  <si>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</si>
  <si>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</si>
  <si>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</si>
  <si>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</si>
  <si>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</si>
  <si>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 Medical Plan, Inc.</t>
  </si>
  <si>
    <t>2014</t>
  </si>
  <si>
    <t>4950 SW 8th Street Coral Gables, FL 33134</t>
  </si>
  <si>
    <t>591419293</t>
  </si>
  <si>
    <t>95271</t>
  </si>
  <si>
    <t>51398</t>
  </si>
  <si>
    <t>314</t>
  </si>
  <si>
    <t>The incurred 2014 claims paid thru 3/31/15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</si>
  <si>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</si>
  <si>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</si>
  <si>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</si>
  <si>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</si>
  <si>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</si>
  <si>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Expense allocation based on the accrual method of accounting (GAAP)</t>
  </si>
  <si>
    <t>Salaries</t>
  </si>
  <si>
    <t>Other Expenses</t>
  </si>
  <si>
    <t>Data extraction and analysis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</si>
  <si>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</si>
  <si>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</si>
  <si>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</si>
  <si>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</si>
  <si>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</si>
  <si>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</si>
  <si>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</si>
  <si>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Other general and adminstrative expenses</t>
  </si>
  <si>
    <t>Costs are derived from direct and indirect expenses on allocation attributable to line of business</t>
  </si>
  <si>
    <t>Federal Transitional Reinsurance Program Contributions</t>
  </si>
  <si>
    <t>Risk Adjustment admin fee</t>
  </si>
  <si>
    <t>User fees</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</si>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</sst>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6">
    <xf numFmtId="0" fontId="0" fillId="0" borderId="0"/>
    <xf numFmtId="9" fontId="31" fillId="0" borderId="0" applyFont="0" applyFill="0" applyBorder="0" applyAlignment="0" applyProtection="0"/>
    <xf numFmtId="44"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5"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5" applyFont="1" applyFill="1" applyAlignment="1"/>
    <xf numFmtId="167" fontId="0" fillId="0" borderId="0" xfId="125" applyNumberFormat="1" applyFont="1" applyAlignment="1"/>
    <xf numFmtId="0" fontId="0" fillId="0" borderId="0" xfId="12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5" applyFont="1" applyAlignment="1" applyProtection="1"/>
    <xf numFmtId="0" fontId="0" fillId="0" borderId="0" xfId="0" applyFont="1" applyAlignment="1" applyProtection="1">
      <alignment horizontal="right"/>
    </xf>
    <xf numFmtId="0" fontId="0" fillId="0" borderId="0" xfId="125" applyFont="1" applyFill="1" applyBorder="1" applyAlignment="1" applyProtection="1">
      <alignment horizontal="right"/>
    </xf>
    <xf numFmtId="0" fontId="20" fillId="0" borderId="0" xfId="130" applyFont="1" applyAlignment="1"/>
    <xf numFmtId="0" fontId="20" fillId="0" borderId="0" xfId="130" applyFont="1" applyFill="1" applyBorder="1" applyAlignment="1">
      <alignment horizontal="left" vertical="top" wrapText="1"/>
    </xf>
    <xf numFmtId="0" fontId="0" fillId="0" borderId="0" xfId="126" applyFont="1" applyAlignment="1"/>
    <xf numFmtId="0" fontId="0" fillId="0" borderId="0" xfId="125" applyNumberFormat="1" applyFont="1" applyFill="1" applyBorder="1" applyAlignment="1" applyProtection="1">
      <alignment horizontal="left"/>
    </xf>
    <xf numFmtId="0" fontId="0" fillId="0" borderId="0" xfId="125" applyFont="1" applyFill="1" applyBorder="1" applyAlignment="1" applyProtection="1"/>
    <xf numFmtId="0" fontId="0" fillId="0" borderId="0" xfId="125"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5"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6" applyFont="1" applyFill="1" applyAlignment="1"/>
    <xf numFmtId="0" fontId="31" fillId="0" borderId="0" xfId="126" applyFill="1"/>
    <xf numFmtId="0" fontId="3" fillId="0" borderId="0" xfId="253" applyFont="1" applyFill="1" applyBorder="1" applyAlignment="1">
      <alignment horizontal="center"/>
    </xf>
    <xf numFmtId="0" fontId="0" fillId="0" borderId="0" xfId="126" applyFont="1" applyFill="1"/>
    <xf numFmtId="0" fontId="31" fillId="0" borderId="0" xfId="126" applyFill="1" applyBorder="1"/>
    <xf numFmtId="0" fontId="0" fillId="0" borderId="0" xfId="0" applyFont="1" applyFill="1" applyProtection="1"/>
    <xf numFmtId="0" fontId="20" fillId="0" borderId="0" xfId="126" applyFont="1" applyFill="1" applyAlignment="1" applyProtection="1"/>
    <xf numFmtId="0" fontId="20" fillId="0" borderId="0" xfId="126"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6" applyNumberFormat="1" applyFont="1" applyFill="1" applyBorder="1" applyAlignment="1">
      <alignment horizontal="center" vertical="top"/>
    </xf>
    <xf numFmtId="0" fontId="31" fillId="0" borderId="0" xfId="126"/>
    <xf numFmtId="0" fontId="0" fillId="0" borderId="0" xfId="126"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6" applyFont="1" applyFill="1" applyBorder="1" applyAlignment="1">
      <alignment vertical="top" wrapText="1"/>
    </xf>
    <xf numFmtId="0" fontId="0" fillId="25" borderId="15" xfId="10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6" applyNumberFormat="1" applyFont="1" applyFill="1" applyBorder="1" applyAlignment="1">
      <alignment vertical="top" wrapText="1"/>
    </xf>
    <xf numFmtId="6" fontId="24" fillId="26" borderId="18" xfId="10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6" applyNumberFormat="1" applyFont="1" applyFill="1" applyBorder="1" applyAlignment="1">
      <alignment vertical="top" wrapText="1"/>
    </xf>
    <xf numFmtId="6" fontId="0" fillId="26" borderId="23" xfId="0" applyNumberFormat="1" applyFont="1" applyFill="1" applyBorder="1"/>
    <xf numFmtId="0" fontId="20" fillId="0" borderId="0" xfId="125" applyFont="1" applyAlignment="1"/>
    <xf numFmtId="0" fontId="20" fillId="25" borderId="13" xfId="0" applyFont="1" applyFill="1" applyBorder="1" applyAlignment="1">
      <alignment horizontal="center" wrapText="1"/>
    </xf>
    <xf numFmtId="0" fontId="25" fillId="25" borderId="11" xfId="104" applyFont="1" applyFill="1" applyBorder="1" applyAlignment="1" applyProtection="1">
      <alignment horizontal="center" vertical="center" wrapText="1"/>
    </xf>
    <xf numFmtId="0" fontId="20" fillId="0" borderId="0" xfId="0" applyFont="1"/>
    <xf numFmtId="0" fontId="31" fillId="0" borderId="0" xfId="126" applyFill="1" applyAlignment="1"/>
    <xf numFmtId="0" fontId="3" fillId="0" borderId="24" xfId="253" applyFont="1" applyFill="1" applyBorder="1" applyAlignment="1">
      <alignment vertical="top" wrapText="1"/>
    </xf>
    <xf numFmtId="0" fontId="27" fillId="25" borderId="25" xfId="104" applyFont="1" applyFill="1" applyBorder="1" applyAlignment="1">
      <alignment vertical="top"/>
    </xf>
    <xf numFmtId="0" fontId="27" fillId="25" borderId="26" xfId="104" applyFont="1" applyFill="1" applyBorder="1" applyAlignment="1">
      <alignment vertical="top" wrapText="1"/>
    </xf>
    <xf numFmtId="0" fontId="31" fillId="0" borderId="0" xfId="126" applyFill="1" applyAlignment="1">
      <alignment vertical="top"/>
    </xf>
    <xf numFmtId="0" fontId="27" fillId="25" borderId="27" xfId="104" applyFont="1" applyFill="1" applyBorder="1" applyAlignment="1">
      <alignment vertical="top" wrapText="1"/>
    </xf>
    <xf numFmtId="0" fontId="31" fillId="0" borderId="24" xfId="126" applyNumberFormat="1" applyFill="1" applyBorder="1" applyAlignment="1">
      <alignment vertical="top"/>
    </xf>
    <xf numFmtId="0" fontId="0" fillId="0" borderId="24" xfId="126" applyFont="1" applyFill="1" applyBorder="1" applyAlignment="1">
      <alignment vertical="top"/>
    </xf>
    <xf numFmtId="0" fontId="3" fillId="0" borderId="28" xfId="253" applyFont="1" applyFill="1" applyBorder="1" applyAlignment="1">
      <alignment vertical="top" wrapText="1"/>
    </xf>
    <xf numFmtId="0" fontId="31" fillId="0" borderId="28" xfId="126" applyNumberFormat="1" applyFill="1" applyBorder="1" applyAlignment="1">
      <alignment vertical="top"/>
    </xf>
    <xf numFmtId="0" fontId="0" fillId="0" borderId="29" xfId="126" applyFont="1" applyFill="1" applyBorder="1" applyAlignment="1">
      <alignment vertical="top"/>
    </xf>
    <xf numFmtId="0" fontId="31" fillId="0" borderId="29" xfId="126" applyNumberFormat="1" applyFill="1" applyBorder="1" applyAlignment="1">
      <alignment vertical="top"/>
    </xf>
    <xf numFmtId="0" fontId="3" fillId="0" borderId="29" xfId="253" applyFont="1" applyFill="1" applyBorder="1" applyAlignment="1">
      <alignment vertical="top" wrapText="1"/>
    </xf>
    <xf numFmtId="0" fontId="3" fillId="0" borderId="11" xfId="253" applyFont="1" applyFill="1" applyBorder="1" applyAlignment="1">
      <alignment vertical="top" wrapText="1"/>
    </xf>
    <xf numFmtId="0" fontId="0" fillId="0" borderId="0" xfId="126" applyFont="1" applyFill="1" applyBorder="1" applyAlignment="1" applyProtection="1">
      <alignment vertical="top"/>
    </xf>
    <xf numFmtId="0" fontId="0" fillId="0" borderId="0" xfId="126" applyFont="1" applyFill="1" applyAlignment="1" applyProtection="1"/>
    <xf numFmtId="0" fontId="10" fillId="27" borderId="30" xfId="104" applyFill="1" applyBorder="1" applyAlignment="1" applyProtection="1">
      <alignment vertical="center"/>
    </xf>
    <xf numFmtId="0" fontId="10" fillId="27" borderId="31" xfId="104" applyFill="1" applyBorder="1" applyAlignment="1" applyProtection="1">
      <alignment vertical="center"/>
    </xf>
    <xf numFmtId="0" fontId="10" fillId="25" borderId="27" xfId="187" applyFont="1" applyFill="1" applyBorder="1" applyAlignment="1">
      <alignment horizontal="center"/>
    </xf>
    <xf numFmtId="0" fontId="10" fillId="27" borderId="32" xfId="187" applyFont="1" applyFill="1" applyBorder="1" applyAlignment="1" applyProtection="1">
      <alignment horizontal="center" vertical="center" wrapText="1"/>
    </xf>
    <xf numFmtId="0" fontId="10" fillId="27" borderId="27" xfId="18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6" applyAlignment="1">
      <alignment wrapText="1"/>
    </xf>
    <xf numFmtId="6" fontId="0" fillId="28" borderId="20" xfId="53" applyNumberFormat="1" applyFont="1" applyFill="1" applyBorder="1" applyAlignment="1" applyProtection="1">
      <alignment vertical="top"/>
      <protection locked="0"/>
    </xf>
    <xf numFmtId="6" fontId="0" fillId="28" borderId="21" xfId="53" applyNumberFormat="1" applyFont="1" applyFill="1" applyBorder="1" applyAlignment="1" applyProtection="1">
      <alignment vertical="top"/>
      <protection locked="0"/>
    </xf>
    <xf numFmtId="6" fontId="0" fillId="28" borderId="14" xfId="5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2" applyNumberFormat="1" applyFont="1" applyFill="1" applyBorder="1" applyAlignment="1" applyProtection="1">
      <alignment vertical="top"/>
      <protection locked="0"/>
    </xf>
    <xf numFmtId="6" fontId="0" fillId="0" borderId="16" xfId="112" applyNumberFormat="1" applyFont="1" applyFill="1" applyBorder="1" applyAlignment="1" applyProtection="1">
      <alignment vertical="top"/>
      <protection locked="0"/>
    </xf>
    <xf numFmtId="6" fontId="0" fillId="0" borderId="16" xfId="112" applyNumberFormat="1" applyFont="1" applyFill="1" applyBorder="1" applyAlignment="1" applyProtection="1">
      <protection locked="0"/>
    </xf>
    <xf numFmtId="6" fontId="0" fillId="0" borderId="19" xfId="112" applyNumberFormat="1" applyFont="1" applyFill="1" applyBorder="1" applyAlignment="1" applyProtection="1">
      <protection locked="0"/>
    </xf>
    <xf numFmtId="6" fontId="0" fillId="0" borderId="23" xfId="112" applyNumberFormat="1" applyFont="1" applyFill="1" applyBorder="1" applyAlignment="1" applyProtection="1">
      <alignment vertical="top"/>
      <protection locked="0"/>
    </xf>
    <xf numFmtId="6" fontId="0" fillId="28" borderId="19" xfId="53" applyNumberFormat="1" applyFont="1" applyFill="1" applyBorder="1" applyAlignment="1" applyProtection="1">
      <alignment vertical="top"/>
      <protection locked="0"/>
    </xf>
    <xf numFmtId="6" fontId="0" fillId="28" borderId="16" xfId="53" applyNumberFormat="1" applyFont="1" applyFill="1" applyBorder="1" applyAlignment="1" applyProtection="1">
      <alignment vertical="top"/>
      <protection locked="0"/>
    </xf>
    <xf numFmtId="6" fontId="0" fillId="28" borderId="23" xfId="53" applyNumberFormat="1" applyFont="1" applyFill="1" applyBorder="1" applyAlignment="1" applyProtection="1">
      <alignment vertical="top"/>
      <protection locked="0"/>
    </xf>
    <xf numFmtId="6" fontId="0" fillId="0" borderId="20" xfId="112" applyNumberFormat="1" applyFont="1" applyFill="1" applyBorder="1" applyAlignment="1" applyProtection="1">
      <alignment vertical="top"/>
      <protection locked="0"/>
    </xf>
    <xf numFmtId="6" fontId="0" fillId="0" borderId="21" xfId="112" applyNumberFormat="1" applyFont="1" applyFill="1" applyBorder="1" applyAlignment="1" applyProtection="1">
      <alignment vertical="top"/>
      <protection locked="0"/>
    </xf>
    <xf numFmtId="6" fontId="0" fillId="0" borderId="14" xfId="112" applyNumberFormat="1" applyFont="1" applyFill="1" applyBorder="1" applyAlignment="1" applyProtection="1">
      <alignment vertical="top"/>
      <protection locked="0"/>
    </xf>
    <xf numFmtId="6" fontId="0" fillId="0" borderId="12" xfId="112" applyNumberFormat="1" applyFont="1" applyFill="1" applyBorder="1" applyAlignment="1" applyProtection="1">
      <alignment vertical="top" wrapText="1"/>
      <protection locked="0"/>
    </xf>
    <xf numFmtId="38" fontId="0" fillId="0" borderId="20" xfId="112" applyNumberFormat="1" applyFont="1" applyFill="1" applyBorder="1" applyAlignment="1" applyProtection="1">
      <alignment vertical="top"/>
      <protection locked="0"/>
    </xf>
    <xf numFmtId="38" fontId="0" fillId="0" borderId="21" xfId="112" applyNumberFormat="1" applyFont="1" applyFill="1" applyBorder="1" applyAlignment="1" applyProtection="1">
      <alignment vertical="top"/>
      <protection locked="0"/>
    </xf>
    <xf numFmtId="38" fontId="0" fillId="0" borderId="14" xfId="112" applyNumberFormat="1" applyFont="1" applyFill="1" applyBorder="1" applyAlignment="1" applyProtection="1">
      <alignment vertical="top"/>
      <protection locked="0"/>
    </xf>
    <xf numFmtId="38" fontId="0" fillId="0" borderId="19" xfId="112" applyNumberFormat="1" applyFont="1" applyFill="1" applyBorder="1" applyAlignment="1" applyProtection="1">
      <alignment vertical="top"/>
      <protection locked="0"/>
    </xf>
    <xf numFmtId="38" fontId="0" fillId="0" borderId="16" xfId="112" applyNumberFormat="1" applyFont="1" applyFill="1" applyBorder="1" applyAlignment="1" applyProtection="1">
      <alignment vertical="top"/>
      <protection locked="0"/>
    </xf>
    <xf numFmtId="38" fontId="0" fillId="0" borderId="23" xfId="112" applyNumberFormat="1" applyFont="1" applyFill="1" applyBorder="1" applyAlignment="1" applyProtection="1">
      <alignment vertical="top"/>
      <protection locked="0"/>
    </xf>
    <xf numFmtId="38" fontId="0" fillId="28" borderId="19" xfId="53" applyNumberFormat="1" applyFont="1" applyFill="1" applyBorder="1" applyAlignment="1" applyProtection="1">
      <alignment vertical="top"/>
      <protection locked="0"/>
    </xf>
    <xf numFmtId="38" fontId="0" fillId="28" borderId="16" xfId="53" applyNumberFormat="1" applyFont="1" applyFill="1" applyBorder="1" applyAlignment="1" applyProtection="1">
      <alignment vertical="top"/>
      <protection locked="0"/>
    </xf>
    <xf numFmtId="38" fontId="0" fillId="28" borderId="23" xfId="53" applyNumberFormat="1" applyFont="1" applyFill="1" applyBorder="1" applyAlignment="1" applyProtection="1">
      <alignment vertical="top"/>
      <protection locked="0"/>
    </xf>
    <xf numFmtId="6" fontId="0" fillId="0" borderId="21" xfId="112" applyNumberFormat="1" applyFont="1" applyFill="1" applyBorder="1" applyAlignment="1" applyProtection="1">
      <protection locked="0"/>
    </xf>
    <xf numFmtId="0" fontId="11" fillId="25" borderId="34" xfId="10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6"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6" applyFont="1" applyFill="1" applyBorder="1" applyAlignment="1" applyProtection="1">
      <alignment vertical="top"/>
    </xf>
    <xf numFmtId="165" fontId="0" fillId="0" borderId="23" xfId="112" applyNumberFormat="1" applyFont="1" applyFill="1" applyBorder="1" applyAlignment="1" applyProtection="1">
      <alignment vertical="top"/>
      <protection locked="0"/>
    </xf>
    <xf numFmtId="165" fontId="0" fillId="0" borderId="20" xfId="112" applyNumberFormat="1" applyFont="1" applyFill="1" applyBorder="1" applyAlignment="1" applyProtection="1">
      <alignment vertical="top"/>
      <protection locked="0"/>
    </xf>
    <xf numFmtId="165" fontId="0" fillId="0" borderId="21" xfId="112" applyNumberFormat="1" applyFont="1" applyFill="1" applyBorder="1" applyAlignment="1" applyProtection="1">
      <alignment vertical="top"/>
      <protection locked="0"/>
    </xf>
    <xf numFmtId="0" fontId="0" fillId="0" borderId="0" xfId="125" applyFont="1" applyFill="1" applyAlignment="1" applyProtection="1"/>
    <xf numFmtId="0" fontId="20" fillId="0" borderId="0" xfId="125" applyFont="1" applyFill="1" applyAlignment="1" applyProtection="1"/>
    <xf numFmtId="167" fontId="0" fillId="0" borderId="0" xfId="125" applyNumberFormat="1" applyFont="1" applyFill="1" applyAlignment="1" applyProtection="1"/>
    <xf numFmtId="0" fontId="0" fillId="0" borderId="0" xfId="125" applyFont="1" applyFill="1" applyBorder="1" applyAlignment="1" applyProtection="1">
      <alignment horizontal="left" vertical="top" indent="1"/>
    </xf>
    <xf numFmtId="0" fontId="20" fillId="0" borderId="0" xfId="126" applyFont="1" applyFill="1" applyBorder="1" applyAlignment="1" applyProtection="1">
      <alignment horizontal="left" vertical="top" wrapText="1"/>
    </xf>
    <xf numFmtId="0" fontId="20" fillId="0" borderId="0" xfId="126" applyFont="1" applyFill="1" applyBorder="1" applyAlignment="1" applyProtection="1">
      <alignment vertical="top" wrapText="1"/>
    </xf>
    <xf numFmtId="38" fontId="0" fillId="0" borderId="18" xfId="112" applyNumberFormat="1" applyFont="1" applyFill="1" applyBorder="1" applyAlignment="1" applyProtection="1">
      <alignment vertical="top"/>
      <protection locked="0"/>
    </xf>
    <xf numFmtId="38" fontId="0" fillId="0" borderId="22" xfId="11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2" applyFont="1" applyFill="1" applyBorder="1" applyAlignment="1" applyProtection="1">
      <alignment horizontal="left"/>
      <protection locked="0"/>
    </xf>
    <xf numFmtId="0" fontId="11" fillId="25" borderId="37" xfId="10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6" applyFont="1" applyFill="1" applyBorder="1" applyAlignment="1">
      <alignment vertical="top" wrapText="1"/>
    </xf>
    <xf numFmtId="0" fontId="20" fillId="0" borderId="20" xfId="126" applyNumberFormat="1" applyFont="1" applyFill="1" applyBorder="1" applyAlignment="1">
      <alignment horizontal="left" vertical="top" wrapText="1" indent="1"/>
    </xf>
    <xf numFmtId="0" fontId="0" fillId="0" borderId="37" xfId="126" applyNumberFormat="1" applyFont="1" applyFill="1" applyBorder="1" applyAlignment="1">
      <alignment horizontal="left" vertical="top" wrapText="1" indent="1"/>
    </xf>
    <xf numFmtId="0" fontId="20" fillId="0" borderId="37" xfId="12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6" applyNumberFormat="1" applyFont="1" applyFill="1" applyBorder="1" applyAlignment="1">
      <alignment vertical="top" wrapText="1"/>
    </xf>
    <xf numFmtId="6" fontId="0" fillId="0" borderId="38" xfId="112" applyNumberFormat="1" applyFont="1" applyFill="1" applyBorder="1" applyAlignment="1" applyProtection="1">
      <alignment vertical="top"/>
      <protection locked="0"/>
    </xf>
    <xf numFmtId="0" fontId="10" fillId="25" borderId="39" xfId="104" applyFont="1" applyFill="1" applyBorder="1" applyAlignment="1">
      <alignment horizontal="center" vertical="center" wrapText="1"/>
    </xf>
    <xf numFmtId="49" fontId="11" fillId="25" borderId="40" xfId="107" applyNumberFormat="1" applyFont="1" applyFill="1" applyBorder="1" applyAlignment="1">
      <alignment horizontal="center" vertical="center" wrapText="1"/>
    </xf>
    <xf numFmtId="0" fontId="12" fillId="25" borderId="39" xfId="110" applyFont="1" applyFill="1" applyBorder="1" applyAlignment="1">
      <alignment horizontal="center" vertical="center" wrapText="1"/>
    </xf>
    <xf numFmtId="0" fontId="12" fillId="25" borderId="41" xfId="110" applyFont="1" applyFill="1" applyBorder="1" applyAlignment="1">
      <alignment horizontal="center" vertical="center" wrapText="1"/>
    </xf>
    <xf numFmtId="0" fontId="12" fillId="25" borderId="40" xfId="110" applyFont="1" applyFill="1" applyBorder="1" applyAlignment="1">
      <alignment horizontal="center" vertical="center" wrapText="1"/>
    </xf>
    <xf numFmtId="0" fontId="12" fillId="25" borderId="42" xfId="110" applyFont="1" applyFill="1" applyBorder="1" applyAlignment="1">
      <alignment horizontal="center" vertical="center" wrapText="1"/>
    </xf>
    <xf numFmtId="0" fontId="11" fillId="25" borderId="43" xfId="106" applyFont="1" applyFill="1" applyBorder="1" applyAlignment="1">
      <alignment vertical="top" wrapText="1"/>
    </xf>
    <xf numFmtId="0" fontId="0" fillId="25" borderId="44" xfId="106" applyFont="1" applyFill="1" applyBorder="1" applyAlignment="1">
      <alignment vertical="top" wrapText="1"/>
    </xf>
    <xf numFmtId="6" fontId="0" fillId="0" borderId="33" xfId="112" applyNumberFormat="1" applyFont="1" applyFill="1" applyBorder="1" applyAlignment="1" applyProtection="1">
      <alignment vertical="top"/>
      <protection locked="0"/>
    </xf>
    <xf numFmtId="0" fontId="11" fillId="25" borderId="37" xfId="10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6"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4" applyFont="1" applyFill="1" applyBorder="1" applyAlignment="1" applyProtection="1">
      <alignment horizontal="center" vertical="center" wrapText="1"/>
    </xf>
    <xf numFmtId="49" fontId="11" fillId="25" borderId="40" xfId="10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2" applyNumberFormat="1" applyFont="1" applyFill="1" applyBorder="1" applyAlignment="1" applyProtection="1">
      <alignment vertical="top"/>
      <protection locked="0"/>
    </xf>
    <xf numFmtId="6" fontId="0" fillId="0" borderId="48" xfId="11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5" applyNumberFormat="1" applyFont="1" applyFill="1" applyBorder="1" applyAlignment="1" applyProtection="1">
      <alignment horizontal="left" vertical="top" indent="1"/>
    </xf>
    <xf numFmtId="0" fontId="0" fillId="0" borderId="37" xfId="125" applyNumberFormat="1" applyFont="1" applyFill="1" applyBorder="1" applyAlignment="1" applyProtection="1">
      <alignment horizontal="left" vertical="top" wrapText="1" indent="1"/>
    </xf>
    <xf numFmtId="0" fontId="20" fillId="0" borderId="37" xfId="125" applyNumberFormat="1" applyFont="1" applyFill="1" applyBorder="1" applyAlignment="1" applyProtection="1">
      <alignment horizontal="left" vertical="top" wrapText="1" indent="1"/>
    </xf>
    <xf numFmtId="0" fontId="0" fillId="0" borderId="20" xfId="125" applyNumberFormat="1" applyFont="1" applyFill="1" applyBorder="1" applyAlignment="1" applyProtection="1">
      <alignment horizontal="left" vertical="top" wrapText="1" indent="1"/>
    </xf>
    <xf numFmtId="0" fontId="20" fillId="0" borderId="20" xfId="125"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wrapText="1" indent="1"/>
    </xf>
    <xf numFmtId="0" fontId="20" fillId="0" borderId="37" xfId="126" applyNumberFormat="1" applyFont="1" applyFill="1" applyBorder="1" applyAlignment="1" applyProtection="1">
      <alignment horizontal="left" vertical="top" wrapText="1" indent="1"/>
    </xf>
    <xf numFmtId="0" fontId="0" fillId="0" borderId="37" xfId="125" applyNumberFormat="1" applyFont="1" applyFill="1" applyBorder="1" applyAlignment="1" applyProtection="1">
      <alignment horizontal="left" vertical="top" indent="1"/>
    </xf>
    <xf numFmtId="0" fontId="20" fillId="0" borderId="20" xfId="125" applyNumberFormat="1" applyFont="1" applyFill="1" applyBorder="1" applyAlignment="1" applyProtection="1">
      <alignment horizontal="left" vertical="top" indent="1"/>
    </xf>
    <xf numFmtId="0" fontId="20" fillId="0" borderId="37" xfId="125" applyNumberFormat="1" applyFont="1" applyFill="1" applyBorder="1" applyAlignment="1" applyProtection="1">
      <alignment horizontal="left" vertical="top" indent="1"/>
    </xf>
    <xf numFmtId="0" fontId="20" fillId="0" borderId="20" xfId="126" applyNumberFormat="1" applyFont="1" applyFill="1" applyBorder="1" applyAlignment="1" applyProtection="1">
      <alignment horizontal="left" vertical="top" wrapText="1" indent="1"/>
    </xf>
    <xf numFmtId="6" fontId="0" fillId="0" borderId="50" xfId="112" applyNumberFormat="1" applyFont="1" applyFill="1" applyBorder="1" applyAlignment="1" applyProtection="1">
      <alignment vertical="top"/>
      <protection locked="0"/>
    </xf>
    <xf numFmtId="165" fontId="0" fillId="0" borderId="51" xfId="112" applyNumberFormat="1" applyFont="1" applyFill="1" applyBorder="1" applyAlignment="1" applyProtection="1">
      <alignment vertical="top"/>
      <protection locked="0"/>
    </xf>
    <xf numFmtId="0" fontId="12" fillId="25" borderId="52" xfId="110" applyFont="1" applyFill="1" applyBorder="1" applyAlignment="1">
      <alignment horizontal="center" vertical="center" wrapText="1"/>
    </xf>
    <xf numFmtId="0" fontId="0" fillId="0" borderId="45" xfId="126" applyNumberFormat="1" applyFont="1" applyFill="1" applyBorder="1" applyAlignment="1" applyProtection="1">
      <alignment horizontal="left" vertical="top" wrapText="1" indent="1"/>
    </xf>
    <xf numFmtId="0" fontId="11" fillId="25" borderId="18" xfId="10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2" applyNumberFormat="1" applyFont="1" applyFill="1" applyBorder="1" applyAlignment="1" applyProtection="1">
      <alignment vertical="top"/>
      <protection locked="0"/>
    </xf>
    <xf numFmtId="38" fontId="0" fillId="0" borderId="54" xfId="112" applyNumberFormat="1" applyFont="1" applyFill="1" applyBorder="1" applyAlignment="1" applyProtection="1">
      <alignment vertical="top"/>
      <protection locked="0"/>
    </xf>
    <xf numFmtId="0" fontId="12" fillId="25" borderId="55" xfId="11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2" applyFont="1" applyFill="1" applyBorder="1" applyAlignment="1" applyProtection="1">
      <alignment horizontal="left" wrapText="1" indent="3"/>
      <protection locked="0"/>
    </xf>
    <xf numFmtId="0" fontId="0" fillId="0" borderId="19" xfId="112" applyNumberFormat="1" applyFont="1" applyFill="1" applyBorder="1" applyAlignment="1" applyProtection="1">
      <alignment horizontal="left" wrapText="1" indent="3"/>
      <protection locked="0"/>
    </xf>
    <xf numFmtId="0" fontId="0" fillId="0" borderId="51" xfId="112" applyFont="1" applyFill="1" applyBorder="1" applyAlignment="1" applyProtection="1">
      <alignment wrapText="1"/>
      <protection locked="0"/>
    </xf>
    <xf numFmtId="0" fontId="0" fillId="0" borderId="50" xfId="112" applyFont="1" applyFill="1" applyBorder="1" applyAlignment="1" applyProtection="1">
      <alignment wrapText="1"/>
      <protection locked="0"/>
    </xf>
    <xf numFmtId="0" fontId="0" fillId="0" borderId="57" xfId="112" applyFont="1" applyFill="1" applyBorder="1" applyAlignment="1" applyProtection="1">
      <alignment wrapText="1"/>
      <protection locked="0"/>
    </xf>
    <xf numFmtId="0" fontId="11" fillId="25" borderId="39" xfId="106" applyFill="1" applyBorder="1" applyAlignment="1">
      <alignment horizontal="center" wrapText="1"/>
    </xf>
    <xf numFmtId="0" fontId="11" fillId="25" borderId="58" xfId="106" applyFill="1" applyBorder="1" applyAlignment="1">
      <alignment horizontal="center" wrapText="1"/>
    </xf>
    <xf numFmtId="0" fontId="11" fillId="25" borderId="55" xfId="106" applyFill="1" applyBorder="1" applyAlignment="1">
      <alignment horizontal="center" wrapText="1"/>
    </xf>
    <xf numFmtId="0" fontId="0" fillId="0" borderId="47" xfId="11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2" applyFont="1" applyFill="1" applyBorder="1" applyAlignment="1" applyProtection="1">
      <alignment wrapText="1"/>
      <protection locked="0"/>
    </xf>
    <xf numFmtId="0" fontId="23" fillId="29" borderId="22" xfId="126" applyFont="1" applyFill="1" applyBorder="1"/>
    <xf numFmtId="0" fontId="22" fillId="0" borderId="24" xfId="113" applyFont="1" applyFill="1" applyBorder="1" applyAlignment="1">
      <alignment horizontal="center"/>
    </xf>
    <xf numFmtId="0" fontId="20" fillId="29" borderId="22" xfId="126" applyNumberFormat="1" applyFont="1" applyFill="1" applyBorder="1" applyAlignment="1">
      <alignment vertical="top"/>
    </xf>
    <xf numFmtId="0" fontId="20" fillId="29" borderId="22" xfId="126" applyNumberFormat="1" applyFont="1" applyFill="1" applyBorder="1" applyAlignment="1">
      <alignment vertical="top" wrapText="1"/>
    </xf>
    <xf numFmtId="0" fontId="20" fillId="29" borderId="12" xfId="126" applyNumberFormat="1" applyFont="1" applyFill="1" applyBorder="1" applyAlignment="1">
      <alignment vertical="top"/>
    </xf>
    <xf numFmtId="166" fontId="0" fillId="0" borderId="28" xfId="66" applyNumberFormat="1" applyFont="1" applyFill="1" applyBorder="1" applyAlignment="1">
      <alignment vertical="top"/>
    </xf>
    <xf numFmtId="165" fontId="0" fillId="0" borderId="61" xfId="171" applyNumberFormat="1" applyFont="1" applyFill="1" applyBorder="1" applyAlignment="1">
      <alignment horizontal="center" vertical="top"/>
    </xf>
    <xf numFmtId="0" fontId="26" fillId="25" borderId="62" xfId="107" applyFont="1" applyFill="1" applyBorder="1" applyAlignment="1">
      <alignment horizontal="center" vertical="top"/>
    </xf>
    <xf numFmtId="0" fontId="26" fillId="25" borderId="63" xfId="107" applyFont="1" applyFill="1" applyBorder="1" applyAlignment="1">
      <alignment horizontal="center" vertical="top"/>
    </xf>
    <xf numFmtId="166" fontId="0" fillId="0" borderId="29" xfId="66" applyNumberFormat="1" applyFont="1" applyFill="1" applyBorder="1" applyAlignment="1">
      <alignment vertical="top"/>
    </xf>
    <xf numFmtId="165" fontId="0" fillId="0" borderId="64" xfId="171" applyNumberFormat="1" applyFont="1" applyFill="1" applyBorder="1" applyAlignment="1">
      <alignment horizontal="center" vertical="top"/>
    </xf>
    <xf numFmtId="6" fontId="31" fillId="0" borderId="24" xfId="126" applyNumberFormat="1" applyFill="1" applyBorder="1" applyAlignment="1">
      <alignment horizontal="right" vertical="top"/>
    </xf>
    <xf numFmtId="6" fontId="31" fillId="0" borderId="28" xfId="126" applyNumberFormat="1" applyFill="1" applyBorder="1" applyAlignment="1">
      <alignment horizontal="right" vertical="top"/>
    </xf>
    <xf numFmtId="168" fontId="31" fillId="0" borderId="65" xfId="126" applyNumberFormat="1" applyFill="1" applyBorder="1" applyAlignment="1">
      <alignment horizontal="center" vertical="top"/>
    </xf>
    <xf numFmtId="0" fontId="31" fillId="0" borderId="61" xfId="126" applyFill="1" applyBorder="1" applyAlignment="1">
      <alignment horizontal="center" vertical="top"/>
    </xf>
    <xf numFmtId="6" fontId="31" fillId="0" borderId="29" xfId="126" applyNumberFormat="1" applyFill="1" applyBorder="1" applyAlignment="1">
      <alignment horizontal="right" vertical="top"/>
    </xf>
    <xf numFmtId="0" fontId="31" fillId="0" borderId="64" xfId="126" applyFill="1" applyBorder="1" applyAlignment="1">
      <alignment horizontal="center" vertical="top"/>
    </xf>
    <xf numFmtId="0" fontId="28" fillId="0" borderId="0" xfId="126" applyFont="1"/>
    <xf numFmtId="6" fontId="24" fillId="26" borderId="41" xfId="106" applyNumberFormat="1" applyFont="1" applyFill="1" applyBorder="1" applyAlignment="1">
      <alignment vertical="top" wrapText="1"/>
    </xf>
    <xf numFmtId="6" fontId="24" fillId="26" borderId="39" xfId="106" applyNumberFormat="1" applyFont="1" applyFill="1" applyBorder="1" applyAlignment="1">
      <alignment vertical="top" wrapText="1"/>
    </xf>
    <xf numFmtId="6" fontId="24" fillId="26" borderId="40" xfId="106" applyNumberFormat="1" applyFont="1" applyFill="1" applyBorder="1" applyAlignment="1">
      <alignment vertical="top" wrapText="1"/>
    </xf>
    <xf numFmtId="6" fontId="24" fillId="26" borderId="42" xfId="106" applyNumberFormat="1" applyFont="1" applyFill="1" applyBorder="1" applyAlignment="1">
      <alignment vertical="top" wrapText="1"/>
    </xf>
    <xf numFmtId="6" fontId="24" fillId="26" borderId="66" xfId="106" applyNumberFormat="1" applyFont="1" applyFill="1" applyBorder="1" applyAlignment="1">
      <alignment vertical="top" wrapText="1"/>
    </xf>
    <xf numFmtId="6" fontId="0" fillId="28" borderId="50" xfId="53" applyNumberFormat="1" applyFont="1" applyFill="1" applyBorder="1" applyAlignment="1" applyProtection="1">
      <alignment vertical="top"/>
      <protection locked="0"/>
    </xf>
    <xf numFmtId="6" fontId="0" fillId="28" borderId="51" xfId="53" applyNumberFormat="1" applyFont="1" applyFill="1" applyBorder="1" applyAlignment="1" applyProtection="1">
      <alignment vertical="top"/>
      <protection locked="0"/>
    </xf>
    <xf numFmtId="165" fontId="0" fillId="28" borderId="23" xfId="53" applyNumberFormat="1" applyFont="1" applyFill="1" applyBorder="1" applyAlignment="1" applyProtection="1">
      <alignment vertical="top"/>
      <protection locked="0"/>
    </xf>
    <xf numFmtId="38" fontId="0" fillId="28" borderId="21" xfId="53" applyNumberFormat="1" applyFont="1" applyFill="1" applyBorder="1" applyAlignment="1" applyProtection="1">
      <alignment vertical="top"/>
      <protection locked="0"/>
    </xf>
    <xf numFmtId="38" fontId="0" fillId="28" borderId="51" xfId="53" applyNumberFormat="1" applyFont="1" applyFill="1" applyBorder="1" applyAlignment="1" applyProtection="1">
      <alignment vertical="top"/>
      <protection locked="0"/>
    </xf>
    <xf numFmtId="169" fontId="0" fillId="28" borderId="16" xfId="53" applyNumberFormat="1" applyFont="1" applyFill="1" applyBorder="1" applyAlignment="1" applyProtection="1">
      <alignment vertical="top"/>
      <protection locked="0"/>
    </xf>
    <xf numFmtId="169" fontId="0" fillId="28" borderId="50" xfId="53" applyNumberFormat="1" applyFont="1" applyFill="1" applyBorder="1" applyAlignment="1" applyProtection="1">
      <alignment vertical="top"/>
      <protection locked="0"/>
    </xf>
    <xf numFmtId="165" fontId="0" fillId="28" borderId="16" xfId="53" applyNumberFormat="1" applyFont="1" applyFill="1" applyBorder="1" applyAlignment="1" applyProtection="1">
      <alignment vertical="top"/>
      <protection locked="0"/>
    </xf>
    <xf numFmtId="165" fontId="0" fillId="28" borderId="50" xfId="53" applyNumberFormat="1" applyFont="1" applyFill="1" applyBorder="1" applyAlignment="1" applyProtection="1">
      <alignment vertical="top"/>
      <protection locked="0"/>
    </xf>
    <xf numFmtId="165" fontId="0" fillId="28" borderId="19" xfId="53" applyNumberFormat="1" applyFont="1" applyFill="1" applyBorder="1" applyAlignment="1" applyProtection="1">
      <alignment vertical="top"/>
      <protection locked="0"/>
    </xf>
    <xf numFmtId="38" fontId="24" fillId="26" borderId="18" xfId="106" applyNumberFormat="1" applyFont="1" applyFill="1" applyBorder="1" applyAlignment="1">
      <alignment vertical="top" wrapText="1"/>
    </xf>
    <xf numFmtId="38" fontId="24" fillId="26" borderId="22" xfId="106" applyNumberFormat="1" applyFont="1" applyFill="1" applyBorder="1" applyAlignment="1">
      <alignment vertical="top" wrapText="1"/>
    </xf>
    <xf numFmtId="38" fontId="24" fillId="26" borderId="53" xfId="106" applyNumberFormat="1" applyFont="1" applyFill="1" applyBorder="1" applyAlignment="1">
      <alignment vertical="top" wrapText="1"/>
    </xf>
    <xf numFmtId="6" fontId="24" fillId="26" borderId="53" xfId="106"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3" applyNumberFormat="1" applyFont="1" applyFill="1" applyBorder="1" applyAlignment="1" applyProtection="1">
      <alignment vertical="top"/>
      <protection locked="0"/>
    </xf>
    <xf numFmtId="6" fontId="0" fillId="0" borderId="23" xfId="53" applyNumberFormat="1" applyFont="1" applyFill="1" applyBorder="1" applyAlignment="1" applyProtection="1">
      <alignment vertical="top"/>
      <protection locked="0"/>
    </xf>
    <xf numFmtId="0" fontId="12" fillId="25" borderId="67" xfId="110" applyFill="1" applyBorder="1" applyAlignment="1">
      <alignment horizontal="left" indent="1"/>
    </xf>
    <xf numFmtId="0" fontId="12" fillId="25" borderId="68" xfId="110" applyFill="1" applyBorder="1" applyAlignment="1"/>
    <xf numFmtId="0" fontId="12" fillId="25" borderId="69" xfId="110" applyFill="1" applyBorder="1" applyAlignment="1"/>
    <xf numFmtId="0" fontId="11" fillId="25" borderId="70" xfId="106" applyFont="1" applyFill="1" applyBorder="1" applyAlignment="1">
      <alignment horizontal="left" indent="1"/>
    </xf>
    <xf numFmtId="0" fontId="11" fillId="25" borderId="71" xfId="106" applyFont="1" applyFill="1" applyBorder="1" applyAlignment="1">
      <alignment horizontal="left" indent="1"/>
    </xf>
    <xf numFmtId="0" fontId="11" fillId="25" borderId="72" xfId="106" applyFont="1" applyFill="1" applyBorder="1" applyAlignment="1"/>
    <xf numFmtId="0" fontId="12" fillId="25" borderId="73" xfId="110" applyFill="1" applyBorder="1" applyAlignment="1">
      <alignment horizontal="left" indent="1"/>
    </xf>
    <xf numFmtId="0" fontId="12" fillId="25" borderId="74" xfId="110" applyFill="1" applyBorder="1" applyAlignment="1"/>
    <xf numFmtId="0" fontId="12" fillId="25" borderId="75" xfId="110" applyFill="1" applyBorder="1" applyAlignment="1"/>
    <xf numFmtId="0" fontId="12" fillId="25" borderId="76" xfId="110" applyFill="1" applyBorder="1" applyAlignment="1">
      <alignment horizontal="left" indent="1"/>
    </xf>
    <xf numFmtId="0" fontId="12" fillId="25" borderId="77" xfId="110" applyFill="1" applyBorder="1" applyAlignment="1"/>
    <xf numFmtId="0" fontId="12" fillId="25" borderId="78" xfId="110" applyFill="1" applyBorder="1" applyAlignment="1"/>
    <xf numFmtId="164" fontId="0" fillId="26" borderId="37" xfId="106" applyNumberFormat="1" applyFont="1" applyFill="1" applyBorder="1" applyAlignment="1">
      <alignment vertical="top" wrapText="1"/>
    </xf>
    <xf numFmtId="164" fontId="0" fillId="26" borderId="79" xfId="106" applyNumberFormat="1" applyFont="1" applyFill="1" applyBorder="1" applyAlignment="1">
      <alignment vertical="top" wrapText="1"/>
    </xf>
    <xf numFmtId="164" fontId="0" fillId="26" borderId="10" xfId="106" applyNumberFormat="1" applyFont="1" applyFill="1" applyBorder="1" applyAlignment="1">
      <alignment vertical="top" wrapText="1"/>
    </xf>
    <xf numFmtId="164" fontId="0" fillId="26" borderId="80" xfId="106" applyNumberFormat="1" applyFont="1" applyFill="1" applyBorder="1" applyAlignment="1">
      <alignment vertical="top" wrapText="1"/>
    </xf>
    <xf numFmtId="6" fontId="0" fillId="26" borderId="81" xfId="10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6" applyNumberFormat="1" applyFont="1" applyFill="1" applyBorder="1" applyAlignment="1" applyProtection="1">
      <alignment vertical="top"/>
      <protection locked="0"/>
    </xf>
    <xf numFmtId="164" fontId="0" fillId="26" borderId="91" xfId="106" applyNumberFormat="1" applyFont="1" applyFill="1" applyBorder="1" applyAlignment="1" applyProtection="1">
      <alignment vertical="top"/>
      <protection locked="0"/>
    </xf>
    <xf numFmtId="164" fontId="0" fillId="26" borderId="46" xfId="10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6" applyNumberFormat="1" applyFont="1" applyFill="1" applyBorder="1" applyAlignment="1" applyProtection="1">
      <alignment vertical="top"/>
      <protection locked="0"/>
    </xf>
    <xf numFmtId="164" fontId="0" fillId="26" borderId="81" xfId="106" applyNumberFormat="1" applyFont="1" applyFill="1" applyBorder="1" applyAlignment="1" applyProtection="1">
      <alignment vertical="top"/>
      <protection locked="0"/>
    </xf>
    <xf numFmtId="164" fontId="0" fillId="26" borderId="12" xfId="106" applyNumberFormat="1" applyFont="1" applyFill="1" applyBorder="1" applyAlignment="1" applyProtection="1">
      <alignment vertical="top"/>
      <protection locked="0"/>
    </xf>
    <xf numFmtId="164" fontId="0" fillId="26" borderId="95" xfId="10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6" applyNumberFormat="1" applyFont="1" applyFill="1" applyBorder="1" applyAlignment="1" applyProtection="1">
      <alignment vertical="top"/>
      <protection locked="0"/>
    </xf>
    <xf numFmtId="6" fontId="0" fillId="26" borderId="81" xfId="10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2" applyNumberFormat="1" applyFont="1" applyFill="1" applyBorder="1" applyAlignment="1" applyProtection="1">
      <alignment vertical="top"/>
      <protection locked="0"/>
    </xf>
    <xf numFmtId="6" fontId="0" fillId="0" borderId="54" xfId="112" applyNumberFormat="1" applyFont="1" applyFill="1" applyBorder="1" applyAlignment="1" applyProtection="1">
      <alignment vertical="top"/>
      <protection locked="0"/>
    </xf>
    <xf numFmtId="165" fontId="0" fillId="0" borderId="54" xfId="112" applyNumberFormat="1" applyFont="1" applyFill="1" applyBorder="1" applyAlignment="1" applyProtection="1">
      <alignment vertical="top"/>
      <protection locked="0"/>
    </xf>
    <xf numFmtId="6" fontId="0" fillId="0" borderId="103" xfId="112" applyNumberFormat="1" applyFont="1" applyFill="1" applyBorder="1" applyAlignment="1" applyProtection="1">
      <alignment vertical="top"/>
      <protection locked="0"/>
    </xf>
    <xf numFmtId="165" fontId="0" fillId="0" borderId="19" xfId="11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3" applyFont="1" applyFill="1" applyBorder="1" applyAlignment="1" applyProtection="1">
      <alignment vertical="top"/>
    </xf>
    <xf numFmtId="0" fontId="30" fillId="0" borderId="61" xfId="126" applyFont="1" applyBorder="1" applyProtection="1"/>
    <xf numFmtId="0" fontId="29" fillId="0" borderId="11" xfId="113"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0" xfId="125" applyFont="1" applyFill="1" applyAlignment="1" applyProtection="1">
      <protection locked="0"/>
    </xf>
    <xf numFmtId="0" fontId="0" fillId="0" borderId="70" xfId="112" applyNumberFormat="1" applyFont="1" applyFill="1" applyBorder="1" applyAlignment="1" applyProtection="1">
      <alignment horizontal="left" vertical="top"/>
      <protection locked="0"/>
    </xf>
    <xf numFmtId="0" fontId="0" fillId="0" borderId="71" xfId="112" applyNumberFormat="1" applyFont="1" applyFill="1" applyBorder="1" applyAlignment="1" applyProtection="1">
      <alignment horizontal="left" vertical="top"/>
      <protection locked="0"/>
    </xf>
    <xf numFmtId="0" fontId="0" fillId="0" borderId="104" xfId="112" applyNumberFormat="1" applyFont="1" applyFill="1" applyBorder="1" applyAlignment="1" applyProtection="1">
      <alignment horizontal="left" vertical="top"/>
      <protection locked="0"/>
    </xf>
    <xf numFmtId="0" fontId="0" fillId="0" borderId="43" xfId="112" applyNumberFormat="1" applyFont="1" applyFill="1" applyBorder="1" applyAlignment="1" applyProtection="1">
      <alignment horizontal="left" vertical="top"/>
      <protection locked="0"/>
    </xf>
    <xf numFmtId="0" fontId="0" fillId="0" borderId="44" xfId="112" applyNumberFormat="1" applyFont="1" applyFill="1" applyBorder="1" applyAlignment="1" applyProtection="1">
      <alignment horizontal="left" vertical="top"/>
      <protection locked="0"/>
    </xf>
    <xf numFmtId="0" fontId="0" fillId="0" borderId="105" xfId="112" applyNumberFormat="1" applyFont="1" applyFill="1" applyBorder="1" applyAlignment="1" applyProtection="1">
      <alignment horizontal="left" vertical="top"/>
      <protection locked="0"/>
    </xf>
  </cellXfs>
  <cellStyles count="466">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Calculation" xfId="53" builtinId="22" customBuiltin="1"/>
    <cellStyle name="Calculation 2" xfId="54"/>
    <cellStyle name="Calculation 3" xfId="55"/>
    <cellStyle name="Calculation 4" xfId="56"/>
    <cellStyle name="Calculation 5" xfId="57"/>
    <cellStyle name="Calculation 6" xfId="58"/>
    <cellStyle name="Calculation 7" xfId="59"/>
    <cellStyle name="Calculation 8" xfId="60"/>
    <cellStyle name="Calculation 9" xfId="61"/>
    <cellStyle name="Check Cell" xfId="62" builtinId="23" customBuiltin="1"/>
    <cellStyle name="Check Cell 2" xfId="63"/>
    <cellStyle name="Comma 2" xfId="64"/>
    <cellStyle name="Comma 2 2" xfId="65"/>
    <cellStyle name="Comma 2 2 2" xfId="66"/>
    <cellStyle name="Comma 2 2 3" xfId="67"/>
    <cellStyle name="Comma 2 2 4" xfId="68"/>
    <cellStyle name="Comma 2 2 5" xfId="69"/>
    <cellStyle name="Comma 2 2 6" xfId="70"/>
    <cellStyle name="Comma 2 2 7" xfId="71"/>
    <cellStyle name="Comma 2 2 8" xfId="72"/>
    <cellStyle name="Comma 3" xfId="73"/>
    <cellStyle name="Comma 3 2" xfId="74"/>
    <cellStyle name="Comma 3 3" xfId="75"/>
    <cellStyle name="Comma 3 4" xfId="76"/>
    <cellStyle name="Comma 3 5" xfId="77"/>
    <cellStyle name="Comma 3 6" xfId="78"/>
    <cellStyle name="Comma 3 7" xfId="79"/>
    <cellStyle name="Comma 3 8" xfId="80"/>
    <cellStyle name="Comma 4" xfId="81"/>
    <cellStyle name="Currency" xfId="2" builtinId="4"/>
    <cellStyle name="Currency 2" xfId="82"/>
    <cellStyle name="Currency 2 2" xfId="83"/>
    <cellStyle name="Currency 2 2 2" xfId="84"/>
    <cellStyle name="Currency 2 2 3" xfId="85"/>
    <cellStyle name="Currency 2 2 4" xfId="86"/>
    <cellStyle name="Currency 2 2 5" xfId="87"/>
    <cellStyle name="Currency 2 2 6" xfId="88"/>
    <cellStyle name="Currency 2 2 7" xfId="89"/>
    <cellStyle name="Currency 2 2 8" xfId="90"/>
    <cellStyle name="Currency 3" xfId="91"/>
    <cellStyle name="Currency 3 2" xfId="92"/>
    <cellStyle name="Currency 3 3" xfId="93"/>
    <cellStyle name="Currency 3 4" xfId="94"/>
    <cellStyle name="Currency 3 5" xfId="95"/>
    <cellStyle name="Currency 3 6" xfId="96"/>
    <cellStyle name="Currency 3 7" xfId="97"/>
    <cellStyle name="Currency 3 8" xfId="98"/>
    <cellStyle name="Currency 4" xfId="99"/>
    <cellStyle name="Explanatory Text" xfId="100" builtinId="53" customBuiltin="1"/>
    <cellStyle name="Explanatory Text 2" xfId="101"/>
    <cellStyle name="Good" xfId="102" builtinId="26" customBuiltin="1"/>
    <cellStyle name="Good 2" xfId="103"/>
    <cellStyle name="Heading 1" xfId="104" builtinId="16" customBuiltin="1"/>
    <cellStyle name="Heading 1 2" xfId="105"/>
    <cellStyle name="Heading 2" xfId="106" builtinId="17" customBuiltin="1"/>
    <cellStyle name="Heading 2 2" xfId="107"/>
    <cellStyle name="Heading 3" xfId="108" builtinId="18" customBuiltin="1"/>
    <cellStyle name="Heading 3 2" xfId="109"/>
    <cellStyle name="Heading 4" xfId="110" builtinId="19" customBuiltin="1"/>
    <cellStyle name="Heading 4 2" xfId="111"/>
    <cellStyle name="Input" xfId="112" builtinId="20" customBuiltin="1"/>
    <cellStyle name="Input 2" xfId="113"/>
    <cellStyle name="Input 3" xfId="114"/>
    <cellStyle name="Input 4" xfId="115"/>
    <cellStyle name="Input 5" xfId="116"/>
    <cellStyle name="Input 6" xfId="117"/>
    <cellStyle name="Input 7" xfId="118"/>
    <cellStyle name="Input 8" xfId="119"/>
    <cellStyle name="Input 9" xfId="120"/>
    <cellStyle name="Linked Cell" xfId="121" builtinId="24" customBuiltin="1"/>
    <cellStyle name="Linked Cell 2" xfId="122"/>
    <cellStyle name="Neutral" xfId="123" builtinId="28" customBuiltin="1"/>
    <cellStyle name="Neutral 2" xfId="124"/>
    <cellStyle name="Normal" xfId="0" builtinId="0"/>
    <cellStyle name="Normal 2" xfId="125"/>
    <cellStyle name="Normal 2 2" xfId="126"/>
    <cellStyle name="Normal 2 3" xfId="127"/>
    <cellStyle name="Normal 2 4" xfId="128"/>
    <cellStyle name="Normal 2 5" xfId="129"/>
    <cellStyle name="Normal 2 6" xfId="130"/>
    <cellStyle name="Normal 2 7" xfId="131"/>
    <cellStyle name="Normal 2 8" xfId="132"/>
    <cellStyle name="Normal 3" xfId="133"/>
    <cellStyle name="Normal 3 10" xfId="200"/>
    <cellStyle name="Normal 3 10 2" xfId="234"/>
    <cellStyle name="Normal 3 10 2 2" xfId="254"/>
    <cellStyle name="Normal 3 10 2 2 2" xfId="255"/>
    <cellStyle name="Normal 3 10 2 3" xfId="256"/>
    <cellStyle name="Normal 3 10 3" xfId="257"/>
    <cellStyle name="Normal 3 10 3 2" xfId="258"/>
    <cellStyle name="Normal 3 10 4" xfId="259"/>
    <cellStyle name="Normal 3 11" xfId="251"/>
    <cellStyle name="Normal 3 11 2" xfId="260"/>
    <cellStyle name="Normal 3 11 2 2" xfId="261"/>
    <cellStyle name="Normal 3 11 3" xfId="262"/>
    <cellStyle name="Normal 3 12" xfId="217"/>
    <cellStyle name="Normal 3 12 2" xfId="263"/>
    <cellStyle name="Normal 3 12 2 2" xfId="264"/>
    <cellStyle name="Normal 3 12 3" xfId="265"/>
    <cellStyle name="Normal 3 13" xfId="266"/>
    <cellStyle name="Normal 3 13 2" xfId="267"/>
    <cellStyle name="Normal 3 14" xfId="268"/>
    <cellStyle name="Normal 3 2" xfId="134"/>
    <cellStyle name="Normal 3 2 10" xfId="252"/>
    <cellStyle name="Normal 3 2 10 2" xfId="269"/>
    <cellStyle name="Normal 3 2 10 2 2" xfId="270"/>
    <cellStyle name="Normal 3 2 10 3" xfId="271"/>
    <cellStyle name="Normal 3 2 11" xfId="218"/>
    <cellStyle name="Normal 3 2 11 2" xfId="272"/>
    <cellStyle name="Normal 3 2 11 2 2" xfId="273"/>
    <cellStyle name="Normal 3 2 11 3" xfId="274"/>
    <cellStyle name="Normal 3 2 12" xfId="275"/>
    <cellStyle name="Normal 3 2 12 2" xfId="276"/>
    <cellStyle name="Normal 3 2 13" xfId="277"/>
    <cellStyle name="Normal 3 2 2" xfId="135"/>
    <cellStyle name="Normal 3 2 2 2" xfId="202"/>
    <cellStyle name="Normal 3 2 2 2 2" xfId="236"/>
    <cellStyle name="Normal 3 2 2 2 2 2" xfId="278"/>
    <cellStyle name="Normal 3 2 2 2 2 2 2" xfId="279"/>
    <cellStyle name="Normal 3 2 2 2 2 3" xfId="280"/>
    <cellStyle name="Normal 3 2 2 2 3" xfId="281"/>
    <cellStyle name="Normal 3 2 2 2 3 2" xfId="282"/>
    <cellStyle name="Normal 3 2 2 2 4" xfId="283"/>
    <cellStyle name="Normal 3 2 2 3" xfId="219"/>
    <cellStyle name="Normal 3 2 2 3 2" xfId="284"/>
    <cellStyle name="Normal 3 2 2 3 2 2" xfId="285"/>
    <cellStyle name="Normal 3 2 2 3 3" xfId="286"/>
    <cellStyle name="Normal 3 2 2 4" xfId="287"/>
    <cellStyle name="Normal 3 2 2 4 2" xfId="288"/>
    <cellStyle name="Normal 3 2 2 5" xfId="289"/>
    <cellStyle name="Normal 3 2 3" xfId="136"/>
    <cellStyle name="Normal 3 2 3 2" xfId="203"/>
    <cellStyle name="Normal 3 2 3 2 2" xfId="237"/>
    <cellStyle name="Normal 3 2 3 2 2 2" xfId="290"/>
    <cellStyle name="Normal 3 2 3 2 2 2 2" xfId="291"/>
    <cellStyle name="Normal 3 2 3 2 2 3" xfId="292"/>
    <cellStyle name="Normal 3 2 3 2 3" xfId="293"/>
    <cellStyle name="Normal 3 2 3 2 3 2" xfId="294"/>
    <cellStyle name="Normal 3 2 3 2 4" xfId="295"/>
    <cellStyle name="Normal 3 2 3 3" xfId="220"/>
    <cellStyle name="Normal 3 2 3 3 2" xfId="296"/>
    <cellStyle name="Normal 3 2 3 3 2 2" xfId="297"/>
    <cellStyle name="Normal 3 2 3 3 3" xfId="298"/>
    <cellStyle name="Normal 3 2 3 4" xfId="299"/>
    <cellStyle name="Normal 3 2 3 4 2" xfId="300"/>
    <cellStyle name="Normal 3 2 3 5" xfId="301"/>
    <cellStyle name="Normal 3 2 4" xfId="137"/>
    <cellStyle name="Normal 3 2 4 2" xfId="204"/>
    <cellStyle name="Normal 3 2 4 2 2" xfId="238"/>
    <cellStyle name="Normal 3 2 4 2 2 2" xfId="302"/>
    <cellStyle name="Normal 3 2 4 2 2 2 2" xfId="303"/>
    <cellStyle name="Normal 3 2 4 2 2 3" xfId="304"/>
    <cellStyle name="Normal 3 2 4 2 3" xfId="305"/>
    <cellStyle name="Normal 3 2 4 2 3 2" xfId="306"/>
    <cellStyle name="Normal 3 2 4 2 4" xfId="307"/>
    <cellStyle name="Normal 3 2 4 3" xfId="221"/>
    <cellStyle name="Normal 3 2 4 3 2" xfId="308"/>
    <cellStyle name="Normal 3 2 4 3 2 2" xfId="309"/>
    <cellStyle name="Normal 3 2 4 3 3" xfId="310"/>
    <cellStyle name="Normal 3 2 4 4" xfId="311"/>
    <cellStyle name="Normal 3 2 4 4 2" xfId="312"/>
    <cellStyle name="Normal 3 2 4 5" xfId="313"/>
    <cellStyle name="Normal 3 2 5" xfId="138"/>
    <cellStyle name="Normal 3 2 5 2" xfId="205"/>
    <cellStyle name="Normal 3 2 5 2 2" xfId="239"/>
    <cellStyle name="Normal 3 2 5 2 2 2" xfId="314"/>
    <cellStyle name="Normal 3 2 5 2 2 2 2" xfId="315"/>
    <cellStyle name="Normal 3 2 5 2 2 3" xfId="316"/>
    <cellStyle name="Normal 3 2 5 2 3" xfId="317"/>
    <cellStyle name="Normal 3 2 5 2 3 2" xfId="318"/>
    <cellStyle name="Normal 3 2 5 2 4" xfId="319"/>
    <cellStyle name="Normal 3 2 5 3" xfId="222"/>
    <cellStyle name="Normal 3 2 5 3 2" xfId="320"/>
    <cellStyle name="Normal 3 2 5 3 2 2" xfId="321"/>
    <cellStyle name="Normal 3 2 5 3 3" xfId="322"/>
    <cellStyle name="Normal 3 2 5 4" xfId="323"/>
    <cellStyle name="Normal 3 2 5 4 2" xfId="324"/>
    <cellStyle name="Normal 3 2 5 5" xfId="325"/>
    <cellStyle name="Normal 3 2 6" xfId="139"/>
    <cellStyle name="Normal 3 2 6 2" xfId="206"/>
    <cellStyle name="Normal 3 2 6 2 2" xfId="240"/>
    <cellStyle name="Normal 3 2 6 2 2 2" xfId="326"/>
    <cellStyle name="Normal 3 2 6 2 2 2 2" xfId="327"/>
    <cellStyle name="Normal 3 2 6 2 2 3" xfId="328"/>
    <cellStyle name="Normal 3 2 6 2 3" xfId="329"/>
    <cellStyle name="Normal 3 2 6 2 3 2" xfId="330"/>
    <cellStyle name="Normal 3 2 6 2 4" xfId="331"/>
    <cellStyle name="Normal 3 2 6 3" xfId="223"/>
    <cellStyle name="Normal 3 2 6 3 2" xfId="332"/>
    <cellStyle name="Normal 3 2 6 3 2 2" xfId="333"/>
    <cellStyle name="Normal 3 2 6 3 3" xfId="334"/>
    <cellStyle name="Normal 3 2 6 4" xfId="335"/>
    <cellStyle name="Normal 3 2 6 4 2" xfId="336"/>
    <cellStyle name="Normal 3 2 6 5" xfId="337"/>
    <cellStyle name="Normal 3 2 7" xfId="140"/>
    <cellStyle name="Normal 3 2 7 2" xfId="207"/>
    <cellStyle name="Normal 3 2 7 2 2" xfId="241"/>
    <cellStyle name="Normal 3 2 7 2 2 2" xfId="338"/>
    <cellStyle name="Normal 3 2 7 2 2 2 2" xfId="339"/>
    <cellStyle name="Normal 3 2 7 2 2 3" xfId="340"/>
    <cellStyle name="Normal 3 2 7 2 3" xfId="341"/>
    <cellStyle name="Normal 3 2 7 2 3 2" xfId="342"/>
    <cellStyle name="Normal 3 2 7 2 4" xfId="343"/>
    <cellStyle name="Normal 3 2 7 3" xfId="224"/>
    <cellStyle name="Normal 3 2 7 3 2" xfId="344"/>
    <cellStyle name="Normal 3 2 7 3 2 2" xfId="345"/>
    <cellStyle name="Normal 3 2 7 3 3" xfId="346"/>
    <cellStyle name="Normal 3 2 7 4" xfId="347"/>
    <cellStyle name="Normal 3 2 7 4 2" xfId="348"/>
    <cellStyle name="Normal 3 2 7 5" xfId="349"/>
    <cellStyle name="Normal 3 2 8" xfId="141"/>
    <cellStyle name="Normal 3 2 8 2" xfId="208"/>
    <cellStyle name="Normal 3 2 8 2 2" xfId="242"/>
    <cellStyle name="Normal 3 2 8 2 2 2" xfId="350"/>
    <cellStyle name="Normal 3 2 8 2 2 2 2" xfId="351"/>
    <cellStyle name="Normal 3 2 8 2 2 3" xfId="352"/>
    <cellStyle name="Normal 3 2 8 2 3" xfId="353"/>
    <cellStyle name="Normal 3 2 8 2 3 2" xfId="354"/>
    <cellStyle name="Normal 3 2 8 2 4" xfId="355"/>
    <cellStyle name="Normal 3 2 8 3" xfId="225"/>
    <cellStyle name="Normal 3 2 8 3 2" xfId="356"/>
    <cellStyle name="Normal 3 2 8 3 2 2" xfId="357"/>
    <cellStyle name="Normal 3 2 8 3 3" xfId="358"/>
    <cellStyle name="Normal 3 2 8 4" xfId="359"/>
    <cellStyle name="Normal 3 2 8 4 2" xfId="360"/>
    <cellStyle name="Normal 3 2 8 5" xfId="361"/>
    <cellStyle name="Normal 3 2 9" xfId="201"/>
    <cellStyle name="Normal 3 2 9 2" xfId="235"/>
    <cellStyle name="Normal 3 2 9 2 2" xfId="362"/>
    <cellStyle name="Normal 3 2 9 2 2 2" xfId="363"/>
    <cellStyle name="Normal 3 2 9 2 3" xfId="364"/>
    <cellStyle name="Normal 3 2 9 3" xfId="365"/>
    <cellStyle name="Normal 3 2 9 3 2" xfId="366"/>
    <cellStyle name="Normal 3 2 9 4" xfId="367"/>
    <cellStyle name="Normal 3 3" xfId="142"/>
    <cellStyle name="Normal 3 3 2" xfId="209"/>
    <cellStyle name="Normal 3 3 2 2" xfId="243"/>
    <cellStyle name="Normal 3 3 2 2 2" xfId="368"/>
    <cellStyle name="Normal 3 3 2 2 2 2" xfId="369"/>
    <cellStyle name="Normal 3 3 2 2 3" xfId="370"/>
    <cellStyle name="Normal 3 3 2 3" xfId="371"/>
    <cellStyle name="Normal 3 3 2 3 2" xfId="372"/>
    <cellStyle name="Normal 3 3 2 4" xfId="373"/>
    <cellStyle name="Normal 3 3 3" xfId="226"/>
    <cellStyle name="Normal 3 3 3 2" xfId="374"/>
    <cellStyle name="Normal 3 3 3 2 2" xfId="375"/>
    <cellStyle name="Normal 3 3 3 3" xfId="376"/>
    <cellStyle name="Normal 3 3 4" xfId="377"/>
    <cellStyle name="Normal 3 3 4 2" xfId="378"/>
    <cellStyle name="Normal 3 3 5" xfId="379"/>
    <cellStyle name="Normal 3 4" xfId="143"/>
    <cellStyle name="Normal 3 4 2" xfId="210"/>
    <cellStyle name="Normal 3 4 2 2" xfId="244"/>
    <cellStyle name="Normal 3 4 2 2 2" xfId="380"/>
    <cellStyle name="Normal 3 4 2 2 2 2" xfId="381"/>
    <cellStyle name="Normal 3 4 2 2 3" xfId="382"/>
    <cellStyle name="Normal 3 4 2 3" xfId="383"/>
    <cellStyle name="Normal 3 4 2 3 2" xfId="384"/>
    <cellStyle name="Normal 3 4 2 4" xfId="385"/>
    <cellStyle name="Normal 3 4 3" xfId="227"/>
    <cellStyle name="Normal 3 4 3 2" xfId="386"/>
    <cellStyle name="Normal 3 4 3 2 2" xfId="387"/>
    <cellStyle name="Normal 3 4 3 3" xfId="388"/>
    <cellStyle name="Normal 3 4 4" xfId="389"/>
    <cellStyle name="Normal 3 4 4 2" xfId="390"/>
    <cellStyle name="Normal 3 4 5" xfId="391"/>
    <cellStyle name="Normal 3 5" xfId="144"/>
    <cellStyle name="Normal 3 5 2" xfId="211"/>
    <cellStyle name="Normal 3 5 2 2" xfId="245"/>
    <cellStyle name="Normal 3 5 2 2 2" xfId="392"/>
    <cellStyle name="Normal 3 5 2 2 2 2" xfId="393"/>
    <cellStyle name="Normal 3 5 2 2 3" xfId="394"/>
    <cellStyle name="Normal 3 5 2 3" xfId="395"/>
    <cellStyle name="Normal 3 5 2 3 2" xfId="396"/>
    <cellStyle name="Normal 3 5 2 4" xfId="397"/>
    <cellStyle name="Normal 3 5 3" xfId="228"/>
    <cellStyle name="Normal 3 5 3 2" xfId="398"/>
    <cellStyle name="Normal 3 5 3 2 2" xfId="399"/>
    <cellStyle name="Normal 3 5 3 3" xfId="400"/>
    <cellStyle name="Normal 3 5 4" xfId="401"/>
    <cellStyle name="Normal 3 5 4 2" xfId="402"/>
    <cellStyle name="Normal 3 5 5" xfId="403"/>
    <cellStyle name="Normal 3 6" xfId="145"/>
    <cellStyle name="Normal 3 6 2" xfId="212"/>
    <cellStyle name="Normal 3 6 2 2" xfId="246"/>
    <cellStyle name="Normal 3 6 2 2 2" xfId="404"/>
    <cellStyle name="Normal 3 6 2 2 2 2" xfId="405"/>
    <cellStyle name="Normal 3 6 2 2 3" xfId="406"/>
    <cellStyle name="Normal 3 6 2 3" xfId="407"/>
    <cellStyle name="Normal 3 6 2 3 2" xfId="408"/>
    <cellStyle name="Normal 3 6 2 4" xfId="409"/>
    <cellStyle name="Normal 3 6 3" xfId="229"/>
    <cellStyle name="Normal 3 6 3 2" xfId="410"/>
    <cellStyle name="Normal 3 6 3 2 2" xfId="411"/>
    <cellStyle name="Normal 3 6 3 3" xfId="412"/>
    <cellStyle name="Normal 3 6 4" xfId="413"/>
    <cellStyle name="Normal 3 6 4 2" xfId="414"/>
    <cellStyle name="Normal 3 6 5" xfId="415"/>
    <cellStyle name="Normal 3 7" xfId="146"/>
    <cellStyle name="Normal 3 7 2" xfId="213"/>
    <cellStyle name="Normal 3 7 2 2" xfId="247"/>
    <cellStyle name="Normal 3 7 2 2 2" xfId="416"/>
    <cellStyle name="Normal 3 7 2 2 2 2" xfId="417"/>
    <cellStyle name="Normal 3 7 2 2 3" xfId="418"/>
    <cellStyle name="Normal 3 7 2 3" xfId="419"/>
    <cellStyle name="Normal 3 7 2 3 2" xfId="420"/>
    <cellStyle name="Normal 3 7 2 4" xfId="421"/>
    <cellStyle name="Normal 3 7 3" xfId="230"/>
    <cellStyle name="Normal 3 7 3 2" xfId="422"/>
    <cellStyle name="Normal 3 7 3 2 2" xfId="423"/>
    <cellStyle name="Normal 3 7 3 3" xfId="424"/>
    <cellStyle name="Normal 3 7 4" xfId="425"/>
    <cellStyle name="Normal 3 7 4 2" xfId="426"/>
    <cellStyle name="Normal 3 7 5" xfId="427"/>
    <cellStyle name="Normal 3 8" xfId="147"/>
    <cellStyle name="Normal 3 8 2" xfId="214"/>
    <cellStyle name="Normal 3 8 2 2" xfId="248"/>
    <cellStyle name="Normal 3 8 2 2 2" xfId="428"/>
    <cellStyle name="Normal 3 8 2 2 2 2" xfId="429"/>
    <cellStyle name="Normal 3 8 2 2 3" xfId="430"/>
    <cellStyle name="Normal 3 8 2 3" xfId="431"/>
    <cellStyle name="Normal 3 8 2 3 2" xfId="432"/>
    <cellStyle name="Normal 3 8 2 4" xfId="433"/>
    <cellStyle name="Normal 3 8 3" xfId="231"/>
    <cellStyle name="Normal 3 8 3 2" xfId="434"/>
    <cellStyle name="Normal 3 8 3 2 2" xfId="435"/>
    <cellStyle name="Normal 3 8 3 3" xfId="436"/>
    <cellStyle name="Normal 3 8 4" xfId="437"/>
    <cellStyle name="Normal 3 8 4 2" xfId="438"/>
    <cellStyle name="Normal 3 8 5" xfId="439"/>
    <cellStyle name="Normal 3 9" xfId="148"/>
    <cellStyle name="Normal 3 9 2" xfId="215"/>
    <cellStyle name="Normal 3 9 2 2" xfId="249"/>
    <cellStyle name="Normal 3 9 2 2 2" xfId="440"/>
    <cellStyle name="Normal 3 9 2 2 2 2" xfId="441"/>
    <cellStyle name="Normal 3 9 2 2 3" xfId="442"/>
    <cellStyle name="Normal 3 9 2 3" xfId="443"/>
    <cellStyle name="Normal 3 9 2 3 2" xfId="444"/>
    <cellStyle name="Normal 3 9 2 4" xfId="445"/>
    <cellStyle name="Normal 3 9 3" xfId="232"/>
    <cellStyle name="Normal 3 9 3 2" xfId="446"/>
    <cellStyle name="Normal 3 9 3 2 2" xfId="447"/>
    <cellStyle name="Normal 3 9 3 3" xfId="448"/>
    <cellStyle name="Normal 3 9 4" xfId="449"/>
    <cellStyle name="Normal 3 9 4 2" xfId="450"/>
    <cellStyle name="Normal 3 9 5" xfId="451"/>
    <cellStyle name="Normal 4" xfId="149"/>
    <cellStyle name="Normal 4 2" xfId="216"/>
    <cellStyle name="Normal 4 2 2" xfId="250"/>
    <cellStyle name="Normal 4 2 2 2" xfId="452"/>
    <cellStyle name="Normal 4 2 2 2 2" xfId="453"/>
    <cellStyle name="Normal 4 2 2 3" xfId="454"/>
    <cellStyle name="Normal 4 2 3" xfId="455"/>
    <cellStyle name="Normal 4 2 3 2" xfId="456"/>
    <cellStyle name="Normal 4 2 4" xfId="457"/>
    <cellStyle name="Normal 4 3" xfId="233"/>
    <cellStyle name="Normal 4 3 2" xfId="458"/>
    <cellStyle name="Normal 4 3 2 2" xfId="459"/>
    <cellStyle name="Normal 4 3 3" xfId="460"/>
    <cellStyle name="Normal 4 4" xfId="461"/>
    <cellStyle name="Normal 4 4 2" xfId="462"/>
    <cellStyle name="Normal 4 5" xfId="463"/>
    <cellStyle name="Normal 5" xfId="150"/>
    <cellStyle name="Normal 6" xfId="464"/>
    <cellStyle name="Normal 6 2" xfId="465"/>
    <cellStyle name="Normal_Tables" xfId="253"/>
    <cellStyle name="Note" xfId="151" builtinId="10" customBuiltin="1"/>
    <cellStyle name="Note 2" xfId="152"/>
    <cellStyle name="Note 3" xfId="153"/>
    <cellStyle name="Note 4" xfId="154"/>
    <cellStyle name="Note 5" xfId="155"/>
    <cellStyle name="Note 6" xfId="156"/>
    <cellStyle name="Note 7" xfId="157"/>
    <cellStyle name="Note 8" xfId="158"/>
    <cellStyle name="Note 9" xfId="159"/>
    <cellStyle name="Output" xfId="160" builtinId="21" customBuiltin="1"/>
    <cellStyle name="Output 2" xfId="161"/>
    <cellStyle name="Output 3" xfId="162"/>
    <cellStyle name="Output 4" xfId="163"/>
    <cellStyle name="Output 5" xfId="164"/>
    <cellStyle name="Output 6" xfId="165"/>
    <cellStyle name="Output 7" xfId="166"/>
    <cellStyle name="Output 8" xfId="167"/>
    <cellStyle name="Output 9" xfId="168"/>
    <cellStyle name="Percent" xfId="1" builtinId="5"/>
    <cellStyle name="Percent 2" xfId="169"/>
    <cellStyle name="Percent 2 2" xfId="170"/>
    <cellStyle name="Percent 2 2 2" xfId="171"/>
    <cellStyle name="Percent 2 2 3" xfId="172"/>
    <cellStyle name="Percent 2 2 4" xfId="173"/>
    <cellStyle name="Percent 2 2 5" xfId="174"/>
    <cellStyle name="Percent 2 2 6" xfId="175"/>
    <cellStyle name="Percent 2 2 7" xfId="176"/>
    <cellStyle name="Percent 2 2 8" xfId="177"/>
    <cellStyle name="Percent 3" xfId="178"/>
    <cellStyle name="Percent 3 2" xfId="179"/>
    <cellStyle name="Percent 3 3" xfId="180"/>
    <cellStyle name="Percent 3 4" xfId="181"/>
    <cellStyle name="Percent 3 5" xfId="182"/>
    <cellStyle name="Percent 3 6" xfId="183"/>
    <cellStyle name="Percent 3 7" xfId="184"/>
    <cellStyle name="Percent 3 8" xfId="185"/>
    <cellStyle name="Percent 4" xfId="186"/>
    <cellStyle name="Title" xfId="187" builtinId="15" customBuiltin="1"/>
    <cellStyle name="Title 2" xfId="188"/>
    <cellStyle name="Total" xfId="189" builtinId="25" customBuiltin="1"/>
    <cellStyle name="Total 2" xfId="190"/>
    <cellStyle name="Total 3" xfId="191"/>
    <cellStyle name="Total 4" xfId="192"/>
    <cellStyle name="Total 5" xfId="193"/>
    <cellStyle name="Total 6" xfId="194"/>
    <cellStyle name="Total 7" xfId="195"/>
    <cellStyle name="Total 8" xfId="196"/>
    <cellStyle name="Total 9" xfId="197"/>
    <cellStyle name="Warning Text" xfId="198" builtinId="11" customBuiltin="1"/>
    <cellStyle name="Warning Text 2" xfId="199"/>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145</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K52" activePane="bottomRight" state="frozen"/>
      <selection activeCell="B1" sqref="B1"/>
      <selection pane="topRight" activeCell="B1" sqref="B1"/>
      <selection pane="bottomLeft" activeCell="B1" sqref="B1"/>
      <selection pane="bottomRight" activeCell="AN60" sqref="AN60:A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240123694.14752069</v>
      </c>
      <c r="E5" s="106">
        <f>SUM('Pt 2 Premium and Claims'!E$5,'Pt 2 Premium and Claims'!E$6,-'Pt 2 Premium and Claims'!E$7,-'Pt 2 Premium and Claims'!E$13,'Pt 2 Premium and Claims'!E$14:'Pt 2 Premium and Claims'!E$17)</f>
        <v>239901154.67752066</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173422334.60000002</v>
      </c>
      <c r="J5" s="105">
        <f>SUM('Pt 2 Premium and Claims'!J$5,'Pt 2 Premium and Claims'!J$6,-'Pt 2 Premium and Claims'!J$7,-'Pt 2 Premium and Claims'!J$13,'Pt 2 Premium and Claims'!J$14,'Pt 2 Premium and Claims'!J$16:'Pt 2 Premium and Claims'!J$17)</f>
        <v>270613</v>
      </c>
      <c r="K5" s="106">
        <f>SUM('Pt 2 Premium and Claims'!K$5,'Pt 2 Premium and Claims'!K$6,-'Pt 2 Premium and Claims'!K$7,-'Pt 2 Premium and Claims'!K$13,'Pt 2 Premium and Claims'!K$14,'Pt 2 Premium and Claims'!K$16:'Pt 2 Premium and Claims'!K$17)</f>
        <v>270613</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3071469</v>
      </c>
      <c r="Q5" s="106">
        <f>SUM('Pt 2 Premium and Claims'!Q$5,'Pt 2 Premium and Claims'!Q$6,-'Pt 2 Premium and Claims'!Q$7,-'Pt 2 Premium and Claims'!Q$13,'Pt 2 Premium and Claims'!Q$14)</f>
        <v>3071469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78554910</v>
      </c>
      <c r="AT5" s="107">
        <f>SUM('Pt 2 Premium and Claims'!AT$5,'Pt 2 Premium and Claims'!AT$6,-'Pt 2 Premium and Claims'!AT$7,-'Pt 2 Premium and Claims'!AT$13,'Pt 2 Premium and Claims'!AT$14)</f>
        <v>1085984</v>
      </c>
      <c r="AU5" s="107">
        <f>SUM('Pt 2 Premium and Claims'!AU$5,'Pt 2 Premium and Claims'!AU$6,-'Pt 2 Premium and Claims'!AU$7,-'Pt 2 Premium and Claims'!AU$13,'Pt 2 Premium and Claims'!AU$14)</f>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-5314279</v>
      </c>
      <c r="E8" s="289"/>
      <c r="F8" s="290"/>
      <c r="G8" s="290"/>
      <c r="H8" s="290"/>
      <c r="I8" s="293"/>
      <c r="J8" s="109">
        <v>-5085</v>
      </c>
      <c r="K8" s="289"/>
      <c r="L8" s="290"/>
      <c r="M8" s="290"/>
      <c r="N8" s="290"/>
      <c r="O8" s="293"/>
      <c r="P8" s="109">
        <v>-74619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-121359</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214431063</v>
      </c>
      <c r="E12" s="106">
        <f>'Pt 2 Premium and Claims'!E$54</f>
        <v>213208157.64911455</v>
      </c>
      <c r="F12" s="106">
        <f>'Pt 2 Premium and Claims'!F$54</f>
        <v>0</v>
      </c>
      <c r="G12" s="106">
        <f>'Pt 2 Premium and Claims'!G$54</f>
        <v>0</v>
      </c>
      <c r="H12" s="106">
        <f>'Pt 2 Premium and Claims'!H$54</f>
        <v>0</v>
      </c>
      <c r="I12" s="105">
        <f>'Pt 2 Premium and Claims'!I$54</f>
        <v>181929593.77811611</v>
      </c>
      <c r="J12" s="105">
        <f>'Pt 2 Premium and Claims'!J$54</f>
        <v>291702</v>
      </c>
      <c r="K12" s="106">
        <f>'Pt 2 Premium and Claims'!K$54</f>
        <v>214297.83730358229</v>
      </c>
      <c r="L12" s="106">
        <f>'Pt 2 Premium and Claims'!L$54</f>
        <v>0</v>
      </c>
      <c r="M12" s="106">
        <f>'Pt 2 Premium and Claims'!M$54</f>
        <v>0</v>
      </c>
      <c r="N12" s="106">
        <f>'Pt 2 Premium and Claims'!N$54</f>
        <v>0</v>
      </c>
      <c r="O12" s="105">
        <f>'Pt 2 Premium and Claims'!O$54</f>
        <v>0</v>
      </c>
      <c r="P12" s="105">
        <f>'Pt 2 Premium and Claims'!P$54</f>
        <v>3198372</v>
      </c>
      <c r="Q12" s="106">
        <f>'Pt 2 Premium and Claims'!Q$54</f>
        <v>2604640.0247237207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86741469</v>
      </c>
      <c r="AT12" s="107">
        <f>'Pt 2 Premium and Claims'!AT$54</f>
        <v>499621</v>
      </c>
      <c r="AU12" s="107">
        <f>'Pt 2 Premium and Claims'!AU$54</f>
        <v>0</v>
      </c>
      <c r="AV12" s="312"/>
      <c r="AW12" s="317"/>
    </row>
    <row r="13" spans="1:49" ht="25.5" x14ac:dyDescent="0.2">
      <c r="B13" s="155" t="s">
        <v>230</v>
      </c>
      <c r="C13" s="62" t="s">
        <v>37</v>
      </c>
      <c r="D13" s="109">
        <v>8422811</v>
      </c>
      <c r="E13" s="110">
        <v>8422811</v>
      </c>
      <c r="F13" s="110"/>
      <c r="G13" s="289"/>
      <c r="H13" s="290"/>
      <c r="I13" s="109">
        <v>6850830</v>
      </c>
      <c r="J13" s="109">
        <v>8736</v>
      </c>
      <c r="K13" s="110">
        <v>8736</v>
      </c>
      <c r="L13" s="110"/>
      <c r="M13" s="289"/>
      <c r="N13" s="290"/>
      <c r="O13" s="109">
        <v>0</v>
      </c>
      <c r="P13" s="109">
        <v>50103</v>
      </c>
      <c r="Q13" s="110">
        <v>50103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12174019</v>
      </c>
      <c r="AT13" s="113">
        <v>16289</v>
      </c>
      <c r="AU13" s="113"/>
      <c r="AV13" s="311"/>
      <c r="AW13" s="318"/>
    </row>
    <row r="14" spans="1:49" ht="25.5" x14ac:dyDescent="0.2">
      <c r="B14" s="155" t="s">
        <v>231</v>
      </c>
      <c r="C14" s="62" t="s">
        <v>6</v>
      </c>
      <c r="D14" s="109">
        <v>73305.16</v>
      </c>
      <c r="E14" s="110">
        <v>180014.16</v>
      </c>
      <c r="F14" s="110"/>
      <c r="G14" s="288"/>
      <c r="H14" s="291"/>
      <c r="I14" s="109">
        <v>180014.16</v>
      </c>
      <c r="J14" s="109">
        <v>257</v>
      </c>
      <c r="K14" s="110">
        <v>257</v>
      </c>
      <c r="L14" s="110"/>
      <c r="M14" s="288"/>
      <c r="N14" s="291"/>
      <c r="O14" s="109">
        <v>0</v>
      </c>
      <c r="P14" s="109">
        <v>2561</v>
      </c>
      <c r="Q14" s="110">
        <v>2561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75596</v>
      </c>
      <c r="AT14" s="113">
        <v>218</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24578969</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1293613</v>
      </c>
      <c r="E18" s="288"/>
      <c r="F18" s="291"/>
      <c r="G18" s="291"/>
      <c r="H18" s="294"/>
      <c r="I18" s="292"/>
      <c r="J18" s="109">
        <v>0</v>
      </c>
      <c r="K18" s="288"/>
      <c r="L18" s="291"/>
      <c r="M18" s="291"/>
      <c r="N18" s="294"/>
      <c r="O18" s="292"/>
      <c r="P18" s="109">
        <v>28560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8425</v>
      </c>
      <c r="AT18" s="113">
        <v>0</v>
      </c>
      <c r="AU18" s="113"/>
      <c r="AV18" s="311"/>
      <c r="AW18" s="318"/>
    </row>
    <row r="19" spans="1:49" x14ac:dyDescent="0.2">
      <c r="B19" s="155" t="s">
        <v>236</v>
      </c>
      <c r="C19" s="62" t="s">
        <v>64</v>
      </c>
      <c r="D19" s="109">
        <v>1498727</v>
      </c>
      <c r="E19" s="288"/>
      <c r="F19" s="291"/>
      <c r="G19" s="291"/>
      <c r="H19" s="291"/>
      <c r="I19" s="292"/>
      <c r="J19" s="109">
        <v>0</v>
      </c>
      <c r="K19" s="288"/>
      <c r="L19" s="291"/>
      <c r="M19" s="291"/>
      <c r="N19" s="291"/>
      <c r="O19" s="292"/>
      <c r="P19" s="109">
        <v>28560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218560</v>
      </c>
      <c r="E21" s="288"/>
      <c r="F21" s="291"/>
      <c r="G21" s="291"/>
      <c r="H21" s="291"/>
      <c r="I21" s="292"/>
      <c r="J21" s="109">
        <v>1260</v>
      </c>
      <c r="K21" s="288"/>
      <c r="L21" s="291"/>
      <c r="M21" s="291"/>
      <c r="N21" s="291"/>
      <c r="O21" s="292"/>
      <c r="P21" s="109">
        <v>3025</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18842</v>
      </c>
      <c r="AT21" s="113">
        <v>148</v>
      </c>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169202</v>
      </c>
      <c r="E26" s="110">
        <v>169202</v>
      </c>
      <c r="F26" s="110"/>
      <c r="G26" s="110"/>
      <c r="H26" s="110"/>
      <c r="I26" s="109">
        <v>135697</v>
      </c>
      <c r="J26" s="109">
        <v>159</v>
      </c>
      <c r="K26" s="110">
        <v>159</v>
      </c>
      <c r="L26" s="110"/>
      <c r="M26" s="110"/>
      <c r="N26" s="110"/>
      <c r="O26" s="109">
        <v>0</v>
      </c>
      <c r="P26" s="109">
        <v>2542</v>
      </c>
      <c r="Q26" s="110">
        <v>2542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771540</v>
      </c>
      <c r="E27" s="110">
        <v>771540</v>
      </c>
      <c r="F27" s="110"/>
      <c r="G27" s="110"/>
      <c r="H27" s="110"/>
      <c r="I27" s="109">
        <v>675519.18232625781</v>
      </c>
      <c r="J27" s="109">
        <v>723.18684634755823</v>
      </c>
      <c r="K27" s="110">
        <v>723.18684634755823</v>
      </c>
      <c r="L27" s="110"/>
      <c r="M27" s="110"/>
      <c r="N27" s="110"/>
      <c r="O27" s="109">
        <v>0</v>
      </c>
      <c r="P27" s="109">
        <v>8208.2013050529295</v>
      </c>
      <c r="Q27" s="110">
        <v>8208.2013050529295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209930.33456639652</v>
      </c>
      <c r="AT27" s="113">
        <v>2928.9103354509289</v>
      </c>
      <c r="AU27" s="113"/>
      <c r="AV27" s="314"/>
      <c r="AW27" s="318"/>
    </row>
    <row r="28" spans="1:49" s="5" customFormat="1" x14ac:dyDescent="0.2">
      <c r="A28" s="35"/>
      <c r="B28" s="158" t="s">
        <v>245</v>
      </c>
      <c r="C28" s="62"/>
      <c r="D28" s="109">
        <v>1048813</v>
      </c>
      <c r="E28" s="110">
        <v>1048813</v>
      </c>
      <c r="F28" s="110"/>
      <c r="G28" s="110"/>
      <c r="H28" s="110"/>
      <c r="I28" s="109">
        <v>918285</v>
      </c>
      <c r="J28" s="109">
        <v>983</v>
      </c>
      <c r="K28" s="110">
        <v>983</v>
      </c>
      <c r="L28" s="110"/>
      <c r="M28" s="110"/>
      <c r="N28" s="110"/>
      <c r="O28" s="109">
        <v>0</v>
      </c>
      <c r="P28" s="109">
        <v>11158</v>
      </c>
      <c r="Q28" s="110">
        <v>11158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285374</v>
      </c>
      <c r="AT28" s="113">
        <v>3981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4975756</v>
      </c>
      <c r="E34" s="110">
        <v>4975756</v>
      </c>
      <c r="F34" s="110"/>
      <c r="G34" s="110"/>
      <c r="H34" s="110"/>
      <c r="I34" s="109">
        <v>4683896.28</v>
      </c>
      <c r="J34" s="109">
        <v>4473</v>
      </c>
      <c r="K34" s="110">
        <v>4473</v>
      </c>
      <c r="L34" s="110"/>
      <c r="M34" s="110"/>
      <c r="N34" s="110"/>
      <c r="O34" s="109">
        <v>0</v>
      </c>
      <c r="P34" s="109">
        <v>73778</v>
      </c>
      <c r="Q34" s="110">
        <v>73778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8917826</v>
      </c>
      <c r="E35" s="110">
        <v>8851410.1699999999</v>
      </c>
      <c r="F35" s="110"/>
      <c r="G35" s="110"/>
      <c r="H35" s="110"/>
      <c r="I35" s="109">
        <v>8851410.1699999999</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1103346</v>
      </c>
      <c r="E37" s="118">
        <v>1103346</v>
      </c>
      <c r="F37" s="118"/>
      <c r="G37" s="118"/>
      <c r="H37" s="118"/>
      <c r="I37" s="117">
        <v>966032</v>
      </c>
      <c r="J37" s="117">
        <v>3188</v>
      </c>
      <c r="K37" s="118">
        <v>3188</v>
      </c>
      <c r="L37" s="118"/>
      <c r="M37" s="118"/>
      <c r="N37" s="118"/>
      <c r="O37" s="117">
        <v>0</v>
      </c>
      <c r="P37" s="117">
        <v>62445</v>
      </c>
      <c r="Q37" s="118">
        <v>62445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540518</v>
      </c>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7061</v>
      </c>
      <c r="Q40" s="110">
        <v>7061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72664</v>
      </c>
      <c r="AT40" s="113">
        <v>0</v>
      </c>
      <c r="AU40" s="113"/>
      <c r="AV40" s="113"/>
      <c r="AW40" s="318"/>
    </row>
    <row r="41" spans="1:49" s="5" customFormat="1" ht="25.5" x14ac:dyDescent="0.2">
      <c r="A41" s="35"/>
      <c r="B41" s="158" t="s">
        <v>258</v>
      </c>
      <c r="C41" s="62" t="s">
        <v>129</v>
      </c>
      <c r="D41" s="109">
        <v>234379</v>
      </c>
      <c r="E41" s="110">
        <v>234379</v>
      </c>
      <c r="F41" s="110"/>
      <c r="G41" s="110"/>
      <c r="H41" s="110"/>
      <c r="I41" s="109">
        <v>59270.98</v>
      </c>
      <c r="J41" s="109">
        <v>503</v>
      </c>
      <c r="K41" s="110">
        <v>503</v>
      </c>
      <c r="L41" s="110"/>
      <c r="M41" s="110"/>
      <c r="N41" s="110"/>
      <c r="O41" s="109">
        <v>0</v>
      </c>
      <c r="P41" s="109">
        <v>9579</v>
      </c>
      <c r="Q41" s="110">
        <v>9579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81944</v>
      </c>
      <c r="AT41" s="113">
        <v>1058</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c r="AW44" s="317"/>
    </row>
    <row r="45" spans="1:49" x14ac:dyDescent="0.2">
      <c r="B45" s="161" t="s">
        <v>262</v>
      </c>
      <c r="C45" s="62" t="s">
        <v>19</v>
      </c>
      <c r="D45" s="109">
        <v>584215</v>
      </c>
      <c r="E45" s="110">
        <v>266079.19418229064</v>
      </c>
      <c r="F45" s="110"/>
      <c r="G45" s="110"/>
      <c r="H45" s="110"/>
      <c r="I45" s="109">
        <v>229663.46256232139</v>
      </c>
      <c r="J45" s="109">
        <v>202</v>
      </c>
      <c r="K45" s="110">
        <v>87.937746071645776</v>
      </c>
      <c r="L45" s="110"/>
      <c r="M45" s="110"/>
      <c r="N45" s="110"/>
      <c r="O45" s="109">
        <v>0</v>
      </c>
      <c r="P45" s="109">
        <v>5226</v>
      </c>
      <c r="Q45" s="110">
        <v>1830.2260944744014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206288</v>
      </c>
      <c r="AT45" s="113">
        <v>3929</v>
      </c>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20909366</v>
      </c>
      <c r="E47" s="110">
        <v>20909366</v>
      </c>
      <c r="F47" s="110"/>
      <c r="G47" s="110"/>
      <c r="H47" s="110"/>
      <c r="I47" s="109">
        <v>19328422.59</v>
      </c>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182488</v>
      </c>
      <c r="AT47" s="113">
        <v>48530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19417554</v>
      </c>
      <c r="E51" s="110">
        <v>19417554</v>
      </c>
      <c r="F51" s="110"/>
      <c r="G51" s="110"/>
      <c r="H51" s="110"/>
      <c r="I51" s="109">
        <v>19157593.41</v>
      </c>
      <c r="J51" s="109">
        <v>10715</v>
      </c>
      <c r="K51" s="110">
        <v>10715</v>
      </c>
      <c r="L51" s="110"/>
      <c r="M51" s="110"/>
      <c r="N51" s="110"/>
      <c r="O51" s="109">
        <v>0</v>
      </c>
      <c r="P51" s="109">
        <v>293597</v>
      </c>
      <c r="Q51" s="110">
        <v>293597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13834328</v>
      </c>
      <c r="AT51" s="113">
        <v>230642</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63234</v>
      </c>
      <c r="E56" s="122">
        <v>63234</v>
      </c>
      <c r="F56" s="122"/>
      <c r="G56" s="122"/>
      <c r="H56" s="122"/>
      <c r="I56" s="121">
        <v>54421</v>
      </c>
      <c r="J56" s="121">
        <v>55</v>
      </c>
      <c r="K56" s="122">
        <v>55</v>
      </c>
      <c r="L56" s="122"/>
      <c r="M56" s="122"/>
      <c r="N56" s="122"/>
      <c r="O56" s="121">
        <v>0</v>
      </c>
      <c r="P56" s="121">
        <v>924</v>
      </c>
      <c r="Q56" s="122">
        <v>924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27814</v>
      </c>
      <c r="AT56" s="123">
        <v>665</v>
      </c>
      <c r="AU56" s="123"/>
      <c r="AV56" s="123"/>
      <c r="AW56" s="309"/>
    </row>
    <row r="57" spans="2:49" x14ac:dyDescent="0.2">
      <c r="B57" s="161" t="s">
        <v>273</v>
      </c>
      <c r="C57" s="62" t="s">
        <v>25</v>
      </c>
      <c r="D57" s="124">
        <v>86726</v>
      </c>
      <c r="E57" s="125">
        <v>86878</v>
      </c>
      <c r="F57" s="125"/>
      <c r="G57" s="125"/>
      <c r="H57" s="125"/>
      <c r="I57" s="124">
        <v>75933</v>
      </c>
      <c r="J57" s="124">
        <v>71</v>
      </c>
      <c r="K57" s="125">
        <v>71</v>
      </c>
      <c r="L57" s="125"/>
      <c r="M57" s="125"/>
      <c r="N57" s="125"/>
      <c r="O57" s="124">
        <v>0</v>
      </c>
      <c r="P57" s="124">
        <v>1433</v>
      </c>
      <c r="Q57" s="125">
        <v>1433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27816</v>
      </c>
      <c r="AT57" s="126">
        <v>786</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v>0</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945776</v>
      </c>
      <c r="E59" s="125">
        <v>944021</v>
      </c>
      <c r="F59" s="125"/>
      <c r="G59" s="125"/>
      <c r="H59" s="125"/>
      <c r="I59" s="124">
        <v>780454</v>
      </c>
      <c r="J59" s="124">
        <v>939</v>
      </c>
      <c r="K59" s="125">
        <v>939</v>
      </c>
      <c r="L59" s="125"/>
      <c r="M59" s="125"/>
      <c r="N59" s="125"/>
      <c r="O59" s="124">
        <v>0</v>
      </c>
      <c r="P59" s="124">
        <v>13962</v>
      </c>
      <c r="Q59" s="125">
        <v>13962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268029</v>
      </c>
      <c r="AT59" s="126">
        <v>15488</v>
      </c>
      <c r="AU59" s="126"/>
      <c r="AV59" s="126"/>
      <c r="AW59" s="310"/>
    </row>
    <row r="60" spans="2:49" x14ac:dyDescent="0.2">
      <c r="B60" s="161" t="s">
        <v>276</v>
      </c>
      <c r="C60" s="62"/>
      <c r="D60" s="127">
        <f>D$59/12</f>
        <v>78814.666666666672</v>
      </c>
      <c r="E60" s="128">
        <f t="shared" ref="E60:AC60" si="0">E$59/12</f>
        <v>78668.416666666672</v>
      </c>
      <c r="F60" s="128">
        <f t="shared" si="0"/>
        <v>0</v>
      </c>
      <c r="G60" s="128">
        <f t="shared" si="0"/>
        <v>0</v>
      </c>
      <c r="H60" s="128">
        <f t="shared" si="0"/>
        <v>0</v>
      </c>
      <c r="I60" s="127">
        <f t="shared" si="0"/>
        <v>65037.833333333336</v>
      </c>
      <c r="J60" s="127">
        <f t="shared" si="0"/>
        <v>78.25</v>
      </c>
      <c r="K60" s="128">
        <f t="shared" si="0"/>
        <v>78.25</v>
      </c>
      <c r="L60" s="128">
        <f t="shared" si="0"/>
        <v>0</v>
      </c>
      <c r="M60" s="128">
        <f t="shared" si="0"/>
        <v>0</v>
      </c>
      <c r="N60" s="128">
        <f t="shared" si="0"/>
        <v>0</v>
      </c>
      <c r="O60" s="127">
        <f t="shared" si="0"/>
        <v>0</v>
      </c>
      <c r="P60" s="127">
        <f t="shared" si="0"/>
        <v>1163.5</v>
      </c>
      <c r="Q60" s="128">
        <f t="shared" si="0"/>
        <v>1163.5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22335.75</v>
      </c>
      <c r="AT60" s="129">
        <f t="shared" si="1"/>
        <v>1290.6666666666667</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708" yWindow="8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288749829</v>
      </c>
      <c r="E5" s="118">
        <v>288527289.52999997</v>
      </c>
      <c r="F5" s="118"/>
      <c r="G5" s="130"/>
      <c r="H5" s="130"/>
      <c r="I5" s="117">
        <v>253059889.53</v>
      </c>
      <c r="J5" s="117">
        <v>270613</v>
      </c>
      <c r="K5" s="118">
        <v>270613</v>
      </c>
      <c r="L5" s="118"/>
      <c r="M5" s="118"/>
      <c r="N5" s="118"/>
      <c r="O5" s="117">
        <v>0</v>
      </c>
      <c r="P5" s="117">
        <v>3071469</v>
      </c>
      <c r="Q5" s="118">
        <v>3071469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78554910</v>
      </c>
      <c r="AT5" s="119">
        <v>1085984</v>
      </c>
      <c r="AU5" s="119"/>
      <c r="AV5" s="312"/>
      <c r="AW5" s="317"/>
    </row>
    <row r="6" spans="2:49" x14ac:dyDescent="0.2">
      <c r="B6" s="176" t="s">
        <v>279</v>
      </c>
      <c r="C6" s="133" t="s">
        <v>8</v>
      </c>
      <c r="D6" s="109">
        <v>102715.09</v>
      </c>
      <c r="E6" s="110">
        <v>102715.09</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1735744.7499999998</v>
      </c>
      <c r="E7" s="110">
        <v>1735744.7499999998</v>
      </c>
      <c r="F7" s="110"/>
      <c r="G7" s="111"/>
      <c r="H7" s="111"/>
      <c r="I7" s="109">
        <v>1666542.93</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19151684</v>
      </c>
      <c r="E15" s="110">
        <v>19151684</v>
      </c>
      <c r="F15" s="110"/>
      <c r="G15" s="110"/>
      <c r="H15" s="110"/>
      <c r="I15" s="109">
        <v>19151684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-97122696</v>
      </c>
      <c r="E16" s="110">
        <v>-97122696</v>
      </c>
      <c r="F16" s="110"/>
      <c r="G16" s="110"/>
      <c r="H16" s="110"/>
      <c r="I16" s="109">
        <v>-97122696</v>
      </c>
      <c r="J16" s="109">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30977906.807520717</v>
      </c>
      <c r="E17" s="110">
        <v>30977906.807520717</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236260988</v>
      </c>
      <c r="E20" s="110">
        <v>234507392.95000002</v>
      </c>
      <c r="F20" s="110"/>
      <c r="G20" s="110"/>
      <c r="H20" s="110"/>
      <c r="I20" s="109">
        <v>234507392.95000002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187234654</v>
      </c>
      <c r="E23" s="288"/>
      <c r="F23" s="288"/>
      <c r="G23" s="288"/>
      <c r="H23" s="288"/>
      <c r="I23" s="292"/>
      <c r="J23" s="109">
        <v>241126</v>
      </c>
      <c r="K23" s="288"/>
      <c r="L23" s="288"/>
      <c r="M23" s="288"/>
      <c r="N23" s="288"/>
      <c r="O23" s="292"/>
      <c r="P23" s="109">
        <v>2250989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78203632</v>
      </c>
      <c r="AT23" s="113">
        <v>538136</v>
      </c>
      <c r="AU23" s="113"/>
      <c r="AV23" s="311"/>
      <c r="AW23" s="318"/>
    </row>
    <row r="24" spans="2:49" ht="28.5" customHeight="1" x14ac:dyDescent="0.2">
      <c r="B24" s="178" t="s">
        <v>114</v>
      </c>
      <c r="C24" s="133"/>
      <c r="D24" s="293"/>
      <c r="E24" s="110">
        <v>200317517.94000003</v>
      </c>
      <c r="F24" s="110"/>
      <c r="G24" s="110"/>
      <c r="H24" s="110"/>
      <c r="I24" s="109">
        <v>170446420.65000004</v>
      </c>
      <c r="J24" s="293"/>
      <c r="K24" s="110">
        <v>209900.95</v>
      </c>
      <c r="L24" s="110"/>
      <c r="M24" s="110"/>
      <c r="N24" s="110"/>
      <c r="O24" s="109">
        <v>0</v>
      </c>
      <c r="P24" s="293"/>
      <c r="Q24" s="110">
        <v>2513128.7200000007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36028481</v>
      </c>
      <c r="E26" s="288"/>
      <c r="F26" s="288"/>
      <c r="G26" s="288"/>
      <c r="H26" s="288"/>
      <c r="I26" s="292"/>
      <c r="J26" s="109">
        <v>189593</v>
      </c>
      <c r="K26" s="288"/>
      <c r="L26" s="288"/>
      <c r="M26" s="288"/>
      <c r="N26" s="288"/>
      <c r="O26" s="292"/>
      <c r="P26" s="109">
        <v>1261164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17849202</v>
      </c>
      <c r="AT26" s="113">
        <v>22080</v>
      </c>
      <c r="AU26" s="113"/>
      <c r="AV26" s="311"/>
      <c r="AW26" s="318"/>
    </row>
    <row r="27" spans="2:49" s="5" customFormat="1" ht="25.5" x14ac:dyDescent="0.2">
      <c r="B27" s="178" t="s">
        <v>85</v>
      </c>
      <c r="C27" s="133"/>
      <c r="D27" s="293"/>
      <c r="E27" s="110">
        <v>13303959.709114533</v>
      </c>
      <c r="F27" s="110"/>
      <c r="G27" s="110"/>
      <c r="H27" s="110"/>
      <c r="I27" s="109">
        <v>11483173.128116069</v>
      </c>
      <c r="J27" s="293"/>
      <c r="K27" s="110">
        <v>4396.887303582289</v>
      </c>
      <c r="L27" s="110"/>
      <c r="M27" s="110"/>
      <c r="N27" s="110"/>
      <c r="O27" s="109">
        <v>0</v>
      </c>
      <c r="P27" s="293"/>
      <c r="Q27" s="110">
        <v>91511.304723720066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8617948</v>
      </c>
      <c r="E28" s="289"/>
      <c r="F28" s="289"/>
      <c r="G28" s="289"/>
      <c r="H28" s="289"/>
      <c r="I28" s="293"/>
      <c r="J28" s="109">
        <v>139017</v>
      </c>
      <c r="K28" s="289"/>
      <c r="L28" s="289"/>
      <c r="M28" s="289"/>
      <c r="N28" s="289"/>
      <c r="O28" s="293"/>
      <c r="P28" s="109">
        <v>313781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9311365</v>
      </c>
      <c r="AT28" s="113">
        <v>60595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4030000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4030000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4443320</v>
      </c>
      <c r="E36" s="110">
        <v>4443320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199196</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5">
        <f>D23+D26-D28+D30-D32+D34-D36+D38+D41-D43+D45+D46-D47-D49+D50+D51+D52+D53</f>
        <v>214431063</v>
      </c>
      <c r="E54" s="115">
        <f>E24+E27+E31+E35-E36+E39+E42+E45+E46-E49+E51+E52+E53</f>
        <v>213208157.64911455</v>
      </c>
      <c r="F54" s="115">
        <f t="shared" ref="F54:I54" si="0">F24+F27+F31+F35-F36+F39+F42+F45+F46-F49+F51+F52+F53</f>
        <v>0</v>
      </c>
      <c r="G54" s="115">
        <f t="shared" si="0"/>
        <v>0</v>
      </c>
      <c r="H54" s="115">
        <f t="shared" si="0"/>
        <v>0</v>
      </c>
      <c r="I54" s="114">
        <f t="shared" si="0"/>
        <v>181929593.77811611</v>
      </c>
      <c r="J54" s="115">
        <f t="shared" ref="J54:P54" si="1">J23+J26-J28+J30-J32+J34-J36+J38+J41-J43+J45+J46-J47-J49+J50+J51+J52+J53</f>
        <v>291702</v>
      </c>
      <c r="K54" s="115">
        <f>K24+K27+K31+K35-K36+K39+K42+K45+K46-K49+K51+K52+K53</f>
        <v>214297.83730358229</v>
      </c>
      <c r="L54" s="115">
        <f t="shared" ref="L54:O54" si="2">L24+L27+L31+L35-L36+L39+L42+L45+L46-L49+L51+L52+L53</f>
        <v>0</v>
      </c>
      <c r="M54" s="115">
        <f t="shared" si="2"/>
        <v>0</v>
      </c>
      <c r="N54" s="115">
        <f t="shared" si="2"/>
        <v>0</v>
      </c>
      <c r="O54" s="114">
        <f t="shared" si="2"/>
        <v>0</v>
      </c>
      <c r="P54" s="115">
        <f t="shared" si="1"/>
        <v>3198372</v>
      </c>
      <c r="Q54" s="115">
        <f>Q24+Q27+Q31+Q35-Q36+Q39+Q42+Q45+Q46-Q49+Q51+Q52+Q53</f>
        <v>2604640.0247237207</v>
      </c>
      <c r="R54" s="115">
        <f t="shared" ref="R54:T54" si="3">R24+R27+R31+R35-R36+R39+R42+R45+R46-R49+R51+R52+R53</f>
        <v>0</v>
      </c>
      <c r="S54" s="115">
        <f t="shared" si="3"/>
        <v>0</v>
      </c>
      <c r="T54" s="115">
        <f t="shared" si="3"/>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5">
        <f>AS23+AS26-AS28+AS30-AS32+AS34-AS36+AS38+AS41-AS43+AS45+AS46-AS47-AS49+AS50+AS51+AS52+AS53</f>
        <v>86741469</v>
      </c>
      <c r="AT54" s="115">
        <f>AT23+AT26-AT28+AT30-AT32+AT34-AT36+AT38+AT41-AT43+AT45+AT46-AT47-AT49+AT50+AT51+AT52+AT53</f>
        <v>499621</v>
      </c>
      <c r="AU54" s="116">
        <f>AU23+AU26-AU28+AU30-AU32+AU34-AU36+AU38+AU41-AU43+AU45+AU46-AU47-AU49+AU50+AU51+AU52+AU53</f>
        <v>0</v>
      </c>
      <c r="AV54" s="311"/>
      <c r="AW54" s="318"/>
    </row>
    <row r="55" spans="2:49" ht="25.5" x14ac:dyDescent="0.2">
      <c r="B55" s="181" t="s">
        <v>304</v>
      </c>
      <c r="C55" s="137" t="s">
        <v>28</v>
      </c>
      <c r="D55" s="114">
        <f>MIN(MAX(0,D56),MAX(0,D57))</f>
        <v>0</v>
      </c>
      <c r="E55" s="115">
        <f t="shared" ref="E55:AC55" si="4">MIN(MAX(0,E56),MAX(0,E57))</f>
        <v>0</v>
      </c>
      <c r="F55" s="115">
        <f t="shared" si="4"/>
        <v>0</v>
      </c>
      <c r="G55" s="115">
        <f t="shared" si="4"/>
        <v>0</v>
      </c>
      <c r="H55" s="115">
        <f t="shared" si="4"/>
        <v>0</v>
      </c>
      <c r="I55" s="114">
        <f t="shared" si="4"/>
        <v>0</v>
      </c>
      <c r="J55" s="114">
        <f t="shared" si="4"/>
        <v>0</v>
      </c>
      <c r="K55" s="115">
        <f t="shared" si="4"/>
        <v>0</v>
      </c>
      <c r="L55" s="115">
        <f t="shared" si="4"/>
        <v>0</v>
      </c>
      <c r="M55" s="115">
        <f t="shared" si="4"/>
        <v>0</v>
      </c>
      <c r="N55" s="115">
        <f t="shared" si="4"/>
        <v>0</v>
      </c>
      <c r="O55" s="114">
        <f t="shared" si="4"/>
        <v>0</v>
      </c>
      <c r="P55" s="114">
        <f t="shared" si="4"/>
        <v>0</v>
      </c>
      <c r="Q55" s="115">
        <f t="shared" si="4"/>
        <v>0</v>
      </c>
      <c r="R55" s="115">
        <f t="shared" si="4"/>
        <v>0</v>
      </c>
      <c r="S55" s="115">
        <f t="shared" si="4"/>
        <v>0</v>
      </c>
      <c r="T55" s="115">
        <f t="shared" si="4"/>
        <v>0</v>
      </c>
      <c r="U55" s="114">
        <f t="shared" si="4"/>
        <v>0</v>
      </c>
      <c r="V55" s="115">
        <f t="shared" si="4"/>
        <v>0</v>
      </c>
      <c r="W55" s="115">
        <f t="shared" si="4"/>
        <v>0</v>
      </c>
      <c r="X55" s="114">
        <f t="shared" si="4"/>
        <v>0</v>
      </c>
      <c r="Y55" s="115">
        <f t="shared" si="4"/>
        <v>0</v>
      </c>
      <c r="Z55" s="115">
        <f t="shared" si="4"/>
        <v>0</v>
      </c>
      <c r="AA55" s="114">
        <f t="shared" si="4"/>
        <v>0</v>
      </c>
      <c r="AB55" s="115">
        <f t="shared" si="4"/>
        <v>0</v>
      </c>
      <c r="AC55" s="115">
        <f t="shared" si="4"/>
        <v>0</v>
      </c>
      <c r="AD55" s="114"/>
      <c r="AE55" s="288"/>
      <c r="AF55" s="288"/>
      <c r="AG55" s="288"/>
      <c r="AH55" s="288"/>
      <c r="AI55" s="114"/>
      <c r="AJ55" s="288"/>
      <c r="AK55" s="288"/>
      <c r="AL55" s="288"/>
      <c r="AM55" s="288"/>
      <c r="AN55" s="114"/>
      <c r="AO55" s="115"/>
      <c r="AP55" s="115"/>
      <c r="AQ55" s="115"/>
      <c r="AR55" s="115"/>
      <c r="AS55" s="114">
        <f t="shared" ref="AS55:AU55" si="5">MIN(MAX(0,AS56),MAX(0,AS57))</f>
        <v>0</v>
      </c>
      <c r="AT55" s="116">
        <f t="shared" si="5"/>
        <v>0</v>
      </c>
      <c r="AU55" s="116">
        <f t="shared" si="5"/>
        <v>0</v>
      </c>
      <c r="AV55" s="311"/>
      <c r="AW55" s="318"/>
    </row>
    <row r="56" spans="2:49" ht="11.85" customHeight="1" x14ac:dyDescent="0.2">
      <c r="B56" s="176" t="s">
        <v>120</v>
      </c>
      <c r="C56" s="137" t="s">
        <v>452</v>
      </c>
      <c r="D56" s="109">
        <v>12369</v>
      </c>
      <c r="E56" s="110">
        <v>12369</v>
      </c>
      <c r="F56" s="110"/>
      <c r="G56" s="110"/>
      <c r="H56" s="110"/>
      <c r="I56" s="109">
        <v>12369</v>
      </c>
      <c r="J56" s="109">
        <v>0</v>
      </c>
      <c r="K56" s="110">
        <v>10</v>
      </c>
      <c r="L56" s="110"/>
      <c r="M56" s="110"/>
      <c r="N56" s="110"/>
      <c r="O56" s="109">
        <v>0</v>
      </c>
      <c r="P56" s="109">
        <v>0</v>
      </c>
      <c r="Q56" s="110">
        <v>207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22595983</v>
      </c>
      <c r="E58" s="187">
        <v>22595983</v>
      </c>
      <c r="F58" s="187"/>
      <c r="G58" s="187"/>
      <c r="H58" s="187"/>
      <c r="I58" s="186">
        <v>22595983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4" stopIfTrue="1" operator="lessThan">
      <formula>0</formula>
    </cfRule>
  </conditionalFormatting>
  <conditionalFormatting sqref="AA11:AA14">
    <cfRule type="cellIs" dxfId="480" priority="382" stopIfTrue="1" operator="lessThan">
      <formula>0</formula>
    </cfRule>
  </conditionalFormatting>
  <conditionalFormatting sqref="AN18:AN19">
    <cfRule type="cellIs" dxfId="479" priority="358" stopIfTrue="1" operator="lessThan">
      <formula>0</formula>
    </cfRule>
  </conditionalFormatting>
  <conditionalFormatting sqref="AU47">
    <cfRule type="cellIs" dxfId="478" priority="27" stopIfTrue="1" operator="lessThan">
      <formula>0</formula>
    </cfRule>
  </conditionalFormatting>
  <conditionalFormatting sqref="AS26">
    <cfRule type="cellIs" dxfId="477" priority="62" stopIfTrue="1" operator="lessThan">
      <formula>0</formula>
    </cfRule>
  </conditionalFormatting>
  <conditionalFormatting sqref="AT26">
    <cfRule type="cellIs" dxfId="476" priority="61" stopIfTrue="1" operator="lessThan">
      <formula>0</formula>
    </cfRule>
  </conditionalFormatting>
  <conditionalFormatting sqref="D5:D7">
    <cfRule type="cellIs" dxfId="475" priority="480" stopIfTrue="1" operator="lessThan">
      <formula>0</formula>
    </cfRule>
  </conditionalFormatting>
  <conditionalFormatting sqref="AU51">
    <cfRule type="cellIs" dxfId="474" priority="18" stopIfTrue="1" operator="lessThan">
      <formula>0</formula>
    </cfRule>
  </conditionalFormatting>
  <conditionalFormatting sqref="J5:J7">
    <cfRule type="cellIs" dxfId="473" priority="478" stopIfTrue="1" operator="lessThan">
      <formula>0</formula>
    </cfRule>
  </conditionalFormatting>
  <conditionalFormatting sqref="AT52">
    <cfRule type="cellIs" dxfId="472" priority="16" stopIfTrue="1" operator="lessThan">
      <formula>0</formula>
    </cfRule>
  </conditionalFormatting>
  <conditionalFormatting sqref="P5:P7">
    <cfRule type="cellIs" dxfId="471" priority="476" stopIfTrue="1" operator="lessThan">
      <formula>0</formula>
    </cfRule>
  </conditionalFormatting>
  <conditionalFormatting sqref="U5:U7">
    <cfRule type="cellIs" dxfId="470" priority="475" stopIfTrue="1" operator="lessThan">
      <formula>0</formula>
    </cfRule>
  </conditionalFormatting>
  <conditionalFormatting sqref="X5:X7">
    <cfRule type="cellIs" dxfId="469" priority="474" stopIfTrue="1" operator="lessThan">
      <formula>0</formula>
    </cfRule>
  </conditionalFormatting>
  <conditionalFormatting sqref="AA5:AA7">
    <cfRule type="cellIs" dxfId="468" priority="473" stopIfTrue="1" operator="lessThan">
      <formula>0</formula>
    </cfRule>
  </conditionalFormatting>
  <conditionalFormatting sqref="AD5:AD7">
    <cfRule type="cellIs" dxfId="467" priority="472" stopIfTrue="1" operator="lessThan">
      <formula>0</formula>
    </cfRule>
  </conditionalFormatting>
  <conditionalFormatting sqref="AI5:AI7">
    <cfRule type="cellIs" dxfId="466" priority="471" stopIfTrue="1" operator="lessThan">
      <formula>0</formula>
    </cfRule>
  </conditionalFormatting>
  <conditionalFormatting sqref="AN5:AN7">
    <cfRule type="cellIs" dxfId="465" priority="470" stopIfTrue="1" operator="lessThan">
      <formula>0</formula>
    </cfRule>
  </conditionalFormatting>
  <conditionalFormatting sqref="AS5:AS7">
    <cfRule type="cellIs" dxfId="464" priority="469" stopIfTrue="1" operator="lessThan">
      <formula>0</formula>
    </cfRule>
  </conditionalFormatting>
  <conditionalFormatting sqref="AT5:AT7">
    <cfRule type="cellIs" dxfId="463" priority="468" stopIfTrue="1" operator="lessThan">
      <formula>0</formula>
    </cfRule>
  </conditionalFormatting>
  <conditionalFormatting sqref="AU5:AU7">
    <cfRule type="cellIs" dxfId="462" priority="467" stopIfTrue="1" operator="lessThan">
      <formula>0</formula>
    </cfRule>
  </conditionalFormatting>
  <conditionalFormatting sqref="D9">
    <cfRule type="cellIs" dxfId="461" priority="466" stopIfTrue="1" operator="lessThan">
      <formula>0</formula>
    </cfRule>
  </conditionalFormatting>
  <conditionalFormatting sqref="D11:D20">
    <cfRule type="cellIs" dxfId="460" priority="465" stopIfTrue="1" operator="lessThan">
      <formula>0</formula>
    </cfRule>
  </conditionalFormatting>
  <conditionalFormatting sqref="E10:I10">
    <cfRule type="cellIs" dxfId="459" priority="464" stopIfTrue="1" operator="lessThan">
      <formula>0</formula>
    </cfRule>
  </conditionalFormatting>
  <conditionalFormatting sqref="E11:I11">
    <cfRule type="cellIs" dxfId="458" priority="463" stopIfTrue="1" operator="lessThan">
      <formula>0</formula>
    </cfRule>
  </conditionalFormatting>
  <conditionalFormatting sqref="E13:I16">
    <cfRule type="cellIs" dxfId="457" priority="462" stopIfTrue="1" operator="lessThan">
      <formula>0</formula>
    </cfRule>
  </conditionalFormatting>
  <conditionalFormatting sqref="E18:I20">
    <cfRule type="cellIs" dxfId="456" priority="461" stopIfTrue="1" operator="lessThan">
      <formula>0</formula>
    </cfRule>
  </conditionalFormatting>
  <conditionalFormatting sqref="H17">
    <cfRule type="cellIs" dxfId="455" priority="460" stopIfTrue="1" operator="lessThan">
      <formula>0</formula>
    </cfRule>
  </conditionalFormatting>
  <conditionalFormatting sqref="D23">
    <cfRule type="cellIs" dxfId="454" priority="459" stopIfTrue="1" operator="lessThan">
      <formula>0</formula>
    </cfRule>
  </conditionalFormatting>
  <conditionalFormatting sqref="D26">
    <cfRule type="cellIs" dxfId="453" priority="458" stopIfTrue="1" operator="lessThan">
      <formula>0</formula>
    </cfRule>
  </conditionalFormatting>
  <conditionalFormatting sqref="D28">
    <cfRule type="cellIs" dxfId="452" priority="457" stopIfTrue="1" operator="lessThan">
      <formula>0</formula>
    </cfRule>
  </conditionalFormatting>
  <conditionalFormatting sqref="D30">
    <cfRule type="cellIs" dxfId="451" priority="456" stopIfTrue="1" operator="lessThan">
      <formula>0</formula>
    </cfRule>
  </conditionalFormatting>
  <conditionalFormatting sqref="D32">
    <cfRule type="cellIs" dxfId="450" priority="455" stopIfTrue="1" operator="lessThan">
      <formula>0</formula>
    </cfRule>
  </conditionalFormatting>
  <conditionalFormatting sqref="AU57">
    <cfRule type="cellIs" dxfId="449" priority="6" stopIfTrue="1" operator="lessThan">
      <formula>0</formula>
    </cfRule>
  </conditionalFormatting>
  <conditionalFormatting sqref="D34">
    <cfRule type="cellIs" dxfId="448" priority="454" stopIfTrue="1" operator="lessThan">
      <formula>0</formula>
    </cfRule>
  </conditionalFormatting>
  <conditionalFormatting sqref="D38">
    <cfRule type="cellIs" dxfId="447" priority="453" stopIfTrue="1" operator="lessThan">
      <formula>0</formula>
    </cfRule>
  </conditionalFormatting>
  <conditionalFormatting sqref="D41">
    <cfRule type="cellIs" dxfId="446" priority="452" stopIfTrue="1" operator="lessThan">
      <formula>0</formula>
    </cfRule>
  </conditionalFormatting>
  <conditionalFormatting sqref="D43">
    <cfRule type="cellIs" dxfId="445" priority="451" stopIfTrue="1" operator="lessThan">
      <formula>0</formula>
    </cfRule>
  </conditionalFormatting>
  <conditionalFormatting sqref="D47">
    <cfRule type="cellIs" dxfId="444" priority="450" stopIfTrue="1" operator="lessThan">
      <formula>0</formula>
    </cfRule>
  </conditionalFormatting>
  <conditionalFormatting sqref="D50">
    <cfRule type="cellIs" dxfId="443" priority="449" stopIfTrue="1" operator="lessThan">
      <formula>0</formula>
    </cfRule>
  </conditionalFormatting>
  <conditionalFormatting sqref="E24:I24">
    <cfRule type="cellIs" dxfId="442" priority="447" stopIfTrue="1" operator="lessThan">
      <formula>0</formula>
    </cfRule>
  </conditionalFormatting>
  <conditionalFormatting sqref="E27:I27">
    <cfRule type="cellIs" dxfId="441" priority="446" stopIfTrue="1" operator="lessThan">
      <formula>0</formula>
    </cfRule>
  </conditionalFormatting>
  <conditionalFormatting sqref="E31:I31">
    <cfRule type="cellIs" dxfId="440" priority="445" stopIfTrue="1" operator="lessThan">
      <formula>0</formula>
    </cfRule>
  </conditionalFormatting>
  <conditionalFormatting sqref="E35:I35">
    <cfRule type="cellIs" dxfId="439" priority="444" stopIfTrue="1" operator="lessThan">
      <formula>0</formula>
    </cfRule>
  </conditionalFormatting>
  <conditionalFormatting sqref="E39:I39">
    <cfRule type="cellIs" dxfId="438" priority="443" stopIfTrue="1" operator="lessThan">
      <formula>0</formula>
    </cfRule>
  </conditionalFormatting>
  <conditionalFormatting sqref="E42:I42">
    <cfRule type="cellIs" dxfId="437" priority="442" stopIfTrue="1" operator="lessThan">
      <formula>0</formula>
    </cfRule>
  </conditionalFormatting>
  <conditionalFormatting sqref="D36">
    <cfRule type="cellIs" dxfId="436" priority="441" stopIfTrue="1" operator="lessThan">
      <formula>0</formula>
    </cfRule>
  </conditionalFormatting>
  <conditionalFormatting sqref="E36:I36">
    <cfRule type="cellIs" dxfId="435" priority="440" stopIfTrue="1" operator="lessThan">
      <formula>0</formula>
    </cfRule>
  </conditionalFormatting>
  <conditionalFormatting sqref="D45">
    <cfRule type="cellIs" dxfId="434" priority="439" stopIfTrue="1" operator="lessThan">
      <formula>0</formula>
    </cfRule>
  </conditionalFormatting>
  <conditionalFormatting sqref="E45:I45">
    <cfRule type="cellIs" dxfId="433" priority="438" stopIfTrue="1" operator="lessThan">
      <formula>0</formula>
    </cfRule>
  </conditionalFormatting>
  <conditionalFormatting sqref="D46">
    <cfRule type="cellIs" dxfId="432" priority="437" stopIfTrue="1" operator="lessThan">
      <formula>0</formula>
    </cfRule>
  </conditionalFormatting>
  <conditionalFormatting sqref="E46:I46">
    <cfRule type="cellIs" dxfId="431" priority="436" stopIfTrue="1" operator="lessThan">
      <formula>0</formula>
    </cfRule>
  </conditionalFormatting>
  <conditionalFormatting sqref="D49">
    <cfRule type="cellIs" dxfId="430" priority="435" stopIfTrue="1" operator="lessThan">
      <formula>0</formula>
    </cfRule>
  </conditionalFormatting>
  <conditionalFormatting sqref="E49:I49">
    <cfRule type="cellIs" dxfId="429" priority="434" stopIfTrue="1" operator="lessThan">
      <formula>0</formula>
    </cfRule>
  </conditionalFormatting>
  <conditionalFormatting sqref="D51">
    <cfRule type="cellIs" dxfId="428" priority="433" stopIfTrue="1" operator="lessThan">
      <formula>0</formula>
    </cfRule>
  </conditionalFormatting>
  <conditionalFormatting sqref="E51:I51">
    <cfRule type="cellIs" dxfId="427" priority="432" stopIfTrue="1" operator="lessThan">
      <formula>0</formula>
    </cfRule>
  </conditionalFormatting>
  <conditionalFormatting sqref="D52">
    <cfRule type="cellIs" dxfId="426" priority="431" stopIfTrue="1" operator="lessThan">
      <formula>0</formula>
    </cfRule>
  </conditionalFormatting>
  <conditionalFormatting sqref="E52:I52">
    <cfRule type="cellIs" dxfId="425" priority="430" stopIfTrue="1" operator="lessThan">
      <formula>0</formula>
    </cfRule>
  </conditionalFormatting>
  <conditionalFormatting sqref="D53">
    <cfRule type="cellIs" dxfId="424" priority="429" stopIfTrue="1" operator="lessThan">
      <formula>0</formula>
    </cfRule>
  </conditionalFormatting>
  <conditionalFormatting sqref="E53:I53">
    <cfRule type="cellIs" dxfId="423" priority="428" stopIfTrue="1" operator="lessThan">
      <formula>0</formula>
    </cfRule>
  </conditionalFormatting>
  <conditionalFormatting sqref="D56">
    <cfRule type="cellIs" dxfId="422" priority="427" stopIfTrue="1" operator="lessThan">
      <formula>0</formula>
    </cfRule>
  </conditionalFormatting>
  <conditionalFormatting sqref="E56:I56">
    <cfRule type="cellIs" dxfId="421" priority="426" stopIfTrue="1" operator="lessThan">
      <formula>0</formula>
    </cfRule>
  </conditionalFormatting>
  <conditionalFormatting sqref="D57">
    <cfRule type="cellIs" dxfId="420" priority="425" stopIfTrue="1" operator="lessThan">
      <formula>0</formula>
    </cfRule>
  </conditionalFormatting>
  <conditionalFormatting sqref="E57:I57">
    <cfRule type="cellIs" dxfId="419" priority="424" stopIfTrue="1" operator="lessThan">
      <formula>0</formula>
    </cfRule>
  </conditionalFormatting>
  <conditionalFormatting sqref="D58">
    <cfRule type="cellIs" dxfId="418" priority="423" stopIfTrue="1" operator="lessThan">
      <formula>0</formula>
    </cfRule>
  </conditionalFormatting>
  <conditionalFormatting sqref="E58:I58">
    <cfRule type="cellIs" dxfId="417" priority="422" stopIfTrue="1" operator="lessThan">
      <formula>0</formula>
    </cfRule>
  </conditionalFormatting>
  <conditionalFormatting sqref="J9">
    <cfRule type="cellIs" dxfId="416" priority="421" stopIfTrue="1" operator="lessThan">
      <formula>0</formula>
    </cfRule>
  </conditionalFormatting>
  <conditionalFormatting sqref="J11:J14">
    <cfRule type="cellIs" dxfId="415" priority="420" stopIfTrue="1" operator="lessThan">
      <formula>0</formula>
    </cfRule>
  </conditionalFormatting>
  <conditionalFormatting sqref="K10:O10">
    <cfRule type="cellIs" dxfId="414" priority="419" stopIfTrue="1" operator="lessThan">
      <formula>0</formula>
    </cfRule>
  </conditionalFormatting>
  <conditionalFormatting sqref="K11:O11">
    <cfRule type="cellIs" dxfId="413" priority="418" stopIfTrue="1" operator="lessThan">
      <formula>0</formula>
    </cfRule>
  </conditionalFormatting>
  <conditionalFormatting sqref="K13:O14">
    <cfRule type="cellIs" dxfId="412" priority="417" stopIfTrue="1" operator="lessThan">
      <formula>0</formula>
    </cfRule>
  </conditionalFormatting>
  <conditionalFormatting sqref="J16:J19">
    <cfRule type="cellIs" dxfId="411" priority="416" stopIfTrue="1" operator="lessThan">
      <formula>0</formula>
    </cfRule>
  </conditionalFormatting>
  <conditionalFormatting sqref="K16:O16">
    <cfRule type="cellIs" dxfId="410" priority="415" stopIfTrue="1" operator="lessThan">
      <formula>0</formula>
    </cfRule>
  </conditionalFormatting>
  <conditionalFormatting sqref="K18:O19">
    <cfRule type="cellIs" dxfId="409" priority="414" stopIfTrue="1" operator="lessThan">
      <formula>0</formula>
    </cfRule>
  </conditionalFormatting>
  <conditionalFormatting sqref="L17:N17">
    <cfRule type="cellIs" dxfId="408" priority="413" stopIfTrue="1" operator="lessThan">
      <formula>0</formula>
    </cfRule>
  </conditionalFormatting>
  <conditionalFormatting sqref="P9">
    <cfRule type="cellIs" dxfId="407" priority="412" stopIfTrue="1" operator="lessThan">
      <formula>0</formula>
    </cfRule>
  </conditionalFormatting>
  <conditionalFormatting sqref="P11:P14">
    <cfRule type="cellIs" dxfId="406" priority="411" stopIfTrue="1" operator="lessThan">
      <formula>0</formula>
    </cfRule>
  </conditionalFormatting>
  <conditionalFormatting sqref="Q10:T10">
    <cfRule type="cellIs" dxfId="405" priority="410" stopIfTrue="1" operator="lessThan">
      <formula>0</formula>
    </cfRule>
  </conditionalFormatting>
  <conditionalFormatting sqref="Q11:T11">
    <cfRule type="cellIs" dxfId="404" priority="409" stopIfTrue="1" operator="lessThan">
      <formula>0</formula>
    </cfRule>
  </conditionalFormatting>
  <conditionalFormatting sqref="Q13:T14">
    <cfRule type="cellIs" dxfId="403" priority="408" stopIfTrue="1" operator="lessThan">
      <formula>0</formula>
    </cfRule>
  </conditionalFormatting>
  <conditionalFormatting sqref="P18:P19">
    <cfRule type="cellIs" dxfId="402" priority="407" stopIfTrue="1" operator="lessThan">
      <formula>0</formula>
    </cfRule>
  </conditionalFormatting>
  <conditionalFormatting sqref="Q18:T19">
    <cfRule type="cellIs" dxfId="401" priority="406" stopIfTrue="1" operator="lessThan">
      <formula>0</formula>
    </cfRule>
  </conditionalFormatting>
  <conditionalFormatting sqref="U9">
    <cfRule type="cellIs" dxfId="400" priority="405" stopIfTrue="1" operator="lessThan">
      <formula>0</formula>
    </cfRule>
  </conditionalFormatting>
  <conditionalFormatting sqref="U11:U14">
    <cfRule type="cellIs" dxfId="399" priority="404" stopIfTrue="1" operator="lessThan">
      <formula>0</formula>
    </cfRule>
  </conditionalFormatting>
  <conditionalFormatting sqref="V10">
    <cfRule type="cellIs" dxfId="398" priority="403" stopIfTrue="1" operator="lessThan">
      <formula>0</formula>
    </cfRule>
  </conditionalFormatting>
  <conditionalFormatting sqref="V11">
    <cfRule type="cellIs" dxfId="397" priority="402" stopIfTrue="1" operator="lessThan">
      <formula>0</formula>
    </cfRule>
  </conditionalFormatting>
  <conditionalFormatting sqref="V13:V14">
    <cfRule type="cellIs" dxfId="396" priority="401" stopIfTrue="1" operator="lessThan">
      <formula>0</formula>
    </cfRule>
  </conditionalFormatting>
  <conditionalFormatting sqref="U18:U19">
    <cfRule type="cellIs" dxfId="395" priority="400" stopIfTrue="1" operator="lessThan">
      <formula>0</formula>
    </cfRule>
  </conditionalFormatting>
  <conditionalFormatting sqref="V18:V19">
    <cfRule type="cellIs" dxfId="394" priority="399" stopIfTrue="1" operator="lessThan">
      <formula>0</formula>
    </cfRule>
  </conditionalFormatting>
  <conditionalFormatting sqref="W10">
    <cfRule type="cellIs" dxfId="393" priority="398" stopIfTrue="1" operator="lessThan">
      <formula>0</formula>
    </cfRule>
  </conditionalFormatting>
  <conditionalFormatting sqref="W11">
    <cfRule type="cellIs" dxfId="392" priority="397" stopIfTrue="1" operator="lessThan">
      <formula>0</formula>
    </cfRule>
  </conditionalFormatting>
  <conditionalFormatting sqref="W13:W14">
    <cfRule type="cellIs" dxfId="391" priority="396" stopIfTrue="1" operator="lessThan">
      <formula>0</formula>
    </cfRule>
  </conditionalFormatting>
  <conditionalFormatting sqref="W18:W19">
    <cfRule type="cellIs" dxfId="390" priority="395" stopIfTrue="1" operator="lessThan">
      <formula>0</formula>
    </cfRule>
  </conditionalFormatting>
  <conditionalFormatting sqref="X9">
    <cfRule type="cellIs" dxfId="389" priority="394" stopIfTrue="1" operator="lessThan">
      <formula>0</formula>
    </cfRule>
  </conditionalFormatting>
  <conditionalFormatting sqref="X11:X14">
    <cfRule type="cellIs" dxfId="388" priority="393" stopIfTrue="1" operator="lessThan">
      <formula>0</formula>
    </cfRule>
  </conditionalFormatting>
  <conditionalFormatting sqref="Y10">
    <cfRule type="cellIs" dxfId="387" priority="392" stopIfTrue="1" operator="lessThan">
      <formula>0</formula>
    </cfRule>
  </conditionalFormatting>
  <conditionalFormatting sqref="Y11">
    <cfRule type="cellIs" dxfId="386" priority="391" stopIfTrue="1" operator="lessThan">
      <formula>0</formula>
    </cfRule>
  </conditionalFormatting>
  <conditionalFormatting sqref="Y13:Y14">
    <cfRule type="cellIs" dxfId="385" priority="390" stopIfTrue="1" operator="lessThan">
      <formula>0</formula>
    </cfRule>
  </conditionalFormatting>
  <conditionalFormatting sqref="X18:X19">
    <cfRule type="cellIs" dxfId="384" priority="389" stopIfTrue="1" operator="lessThan">
      <formula>0</formula>
    </cfRule>
  </conditionalFormatting>
  <conditionalFormatting sqref="Y18:Y19">
    <cfRule type="cellIs" dxfId="383" priority="388" stopIfTrue="1" operator="lessThan">
      <formula>0</formula>
    </cfRule>
  </conditionalFormatting>
  <conditionalFormatting sqref="Z10">
    <cfRule type="cellIs" dxfId="382" priority="387" stopIfTrue="1" operator="lessThan">
      <formula>0</formula>
    </cfRule>
  </conditionalFormatting>
  <conditionalFormatting sqref="Z11">
    <cfRule type="cellIs" dxfId="381" priority="386" stopIfTrue="1" operator="lessThan">
      <formula>0</formula>
    </cfRule>
  </conditionalFormatting>
  <conditionalFormatting sqref="Z13:Z14">
    <cfRule type="cellIs" dxfId="380" priority="385" stopIfTrue="1" operator="lessThan">
      <formula>0</formula>
    </cfRule>
  </conditionalFormatting>
  <conditionalFormatting sqref="AA9">
    <cfRule type="cellIs" dxfId="379" priority="383" stopIfTrue="1" operator="lessThan">
      <formula>0</formula>
    </cfRule>
  </conditionalFormatting>
  <conditionalFormatting sqref="AB10">
    <cfRule type="cellIs" dxfId="378" priority="381" stopIfTrue="1" operator="lessThan">
      <formula>0</formula>
    </cfRule>
  </conditionalFormatting>
  <conditionalFormatting sqref="AB11">
    <cfRule type="cellIs" dxfId="377" priority="380" stopIfTrue="1" operator="lessThan">
      <formula>0</formula>
    </cfRule>
  </conditionalFormatting>
  <conditionalFormatting sqref="AB13:AB14">
    <cfRule type="cellIs" dxfId="376" priority="379" stopIfTrue="1" operator="lessThan">
      <formula>0</formula>
    </cfRule>
  </conditionalFormatting>
  <conditionalFormatting sqref="AA18:AA19">
    <cfRule type="cellIs" dxfId="375" priority="378" stopIfTrue="1" operator="lessThan">
      <formula>0</formula>
    </cfRule>
  </conditionalFormatting>
  <conditionalFormatting sqref="AB18:AB19">
    <cfRule type="cellIs" dxfId="374" priority="377" stopIfTrue="1" operator="lessThan">
      <formula>0</formula>
    </cfRule>
  </conditionalFormatting>
  <conditionalFormatting sqref="AC10">
    <cfRule type="cellIs" dxfId="373" priority="376" stopIfTrue="1" operator="lessThan">
      <formula>0</formula>
    </cfRule>
  </conditionalFormatting>
  <conditionalFormatting sqref="AC11">
    <cfRule type="cellIs" dxfId="372" priority="375" stopIfTrue="1" operator="lessThan">
      <formula>0</formula>
    </cfRule>
  </conditionalFormatting>
  <conditionalFormatting sqref="AC13:AC14">
    <cfRule type="cellIs" dxfId="371" priority="374" stopIfTrue="1" operator="lessThan">
      <formula>0</formula>
    </cfRule>
  </conditionalFormatting>
  <conditionalFormatting sqref="AC18:AC19">
    <cfRule type="cellIs" dxfId="370" priority="373" stopIfTrue="1" operator="lessThan">
      <formula>0</formula>
    </cfRule>
  </conditionalFormatting>
  <conditionalFormatting sqref="AD9">
    <cfRule type="cellIs" dxfId="369" priority="372" stopIfTrue="1" operator="lessThan">
      <formula>0</formula>
    </cfRule>
  </conditionalFormatting>
  <conditionalFormatting sqref="AD11:AD14">
    <cfRule type="cellIs" dxfId="368" priority="371" stopIfTrue="1" operator="lessThan">
      <formula>0</formula>
    </cfRule>
  </conditionalFormatting>
  <conditionalFormatting sqref="AD18:AD19">
    <cfRule type="cellIs" dxfId="367" priority="370" stopIfTrue="1" operator="lessThan">
      <formula>0</formula>
    </cfRule>
  </conditionalFormatting>
  <conditionalFormatting sqref="AS57">
    <cfRule type="cellIs" dxfId="366" priority="8" stopIfTrue="1" operator="lessThan">
      <formula>0</formula>
    </cfRule>
  </conditionalFormatting>
  <conditionalFormatting sqref="AT57">
    <cfRule type="cellIs" dxfId="365" priority="7" stopIfTrue="1" operator="lessThan">
      <formula>0</formula>
    </cfRule>
  </conditionalFormatting>
  <conditionalFormatting sqref="AI9">
    <cfRule type="cellIs" dxfId="364" priority="366" stopIfTrue="1" operator="lessThan">
      <formula>0</formula>
    </cfRule>
  </conditionalFormatting>
  <conditionalFormatting sqref="AI11:AI14">
    <cfRule type="cellIs" dxfId="363" priority="365" stopIfTrue="1" operator="lessThan">
      <formula>0</formula>
    </cfRule>
  </conditionalFormatting>
  <conditionalFormatting sqref="AI18:AI19">
    <cfRule type="cellIs" dxfId="362" priority="364" stopIfTrue="1" operator="lessThan">
      <formula>0</formula>
    </cfRule>
  </conditionalFormatting>
  <conditionalFormatting sqref="AN9">
    <cfRule type="cellIs" dxfId="361" priority="363" stopIfTrue="1" operator="lessThan">
      <formula>0</formula>
    </cfRule>
  </conditionalFormatting>
  <conditionalFormatting sqref="AN11:AN14">
    <cfRule type="cellIs" dxfId="360" priority="362" stopIfTrue="1" operator="lessThan">
      <formula>0</formula>
    </cfRule>
  </conditionalFormatting>
  <conditionalFormatting sqref="AO10:AR10">
    <cfRule type="cellIs" dxfId="359" priority="361" stopIfTrue="1" operator="lessThan">
      <formula>0</formula>
    </cfRule>
  </conditionalFormatting>
  <conditionalFormatting sqref="AO11:AR11">
    <cfRule type="cellIs" dxfId="358" priority="360" stopIfTrue="1" operator="lessThan">
      <formula>0</formula>
    </cfRule>
  </conditionalFormatting>
  <conditionalFormatting sqref="AO13:AR14">
    <cfRule type="cellIs" dxfId="357" priority="359" stopIfTrue="1" operator="lessThan">
      <formula>0</formula>
    </cfRule>
  </conditionalFormatting>
  <conditionalFormatting sqref="AO18:AR19">
    <cfRule type="cellIs" dxfId="356" priority="357" stopIfTrue="1" operator="lessThan">
      <formula>0</formula>
    </cfRule>
  </conditionalFormatting>
  <conditionalFormatting sqref="AS9">
    <cfRule type="cellIs" dxfId="355" priority="356" stopIfTrue="1" operator="lessThan">
      <formula>0</formula>
    </cfRule>
  </conditionalFormatting>
  <conditionalFormatting sqref="AT9">
    <cfRule type="cellIs" dxfId="354" priority="355" stopIfTrue="1" operator="lessThan">
      <formula>0</formula>
    </cfRule>
  </conditionalFormatting>
  <conditionalFormatting sqref="AU9">
    <cfRule type="cellIs" dxfId="353" priority="354" stopIfTrue="1" operator="lessThan">
      <formula>0</formula>
    </cfRule>
  </conditionalFormatting>
  <conditionalFormatting sqref="AS11">
    <cfRule type="cellIs" dxfId="352" priority="353" stopIfTrue="1" operator="lessThan">
      <formula>0</formula>
    </cfRule>
  </conditionalFormatting>
  <conditionalFormatting sqref="AT11">
    <cfRule type="cellIs" dxfId="351" priority="352" stopIfTrue="1" operator="lessThan">
      <formula>0</formula>
    </cfRule>
  </conditionalFormatting>
  <conditionalFormatting sqref="AU11">
    <cfRule type="cellIs" dxfId="350" priority="351" stopIfTrue="1" operator="lessThan">
      <formula>0</formula>
    </cfRule>
  </conditionalFormatting>
  <conditionalFormatting sqref="AS12">
    <cfRule type="cellIs" dxfId="349" priority="350" stopIfTrue="1" operator="lessThan">
      <formula>0</formula>
    </cfRule>
  </conditionalFormatting>
  <conditionalFormatting sqref="AT12">
    <cfRule type="cellIs" dxfId="348" priority="349" stopIfTrue="1" operator="lessThan">
      <formula>0</formula>
    </cfRule>
  </conditionalFormatting>
  <conditionalFormatting sqref="AU12">
    <cfRule type="cellIs" dxfId="347" priority="348" stopIfTrue="1" operator="lessThan">
      <formula>0</formula>
    </cfRule>
  </conditionalFormatting>
  <conditionalFormatting sqref="AS13">
    <cfRule type="cellIs" dxfId="346" priority="347" stopIfTrue="1" operator="lessThan">
      <formula>0</formula>
    </cfRule>
  </conditionalFormatting>
  <conditionalFormatting sqref="AT13">
    <cfRule type="cellIs" dxfId="345" priority="346" stopIfTrue="1" operator="lessThan">
      <formula>0</formula>
    </cfRule>
  </conditionalFormatting>
  <conditionalFormatting sqref="AU13">
    <cfRule type="cellIs" dxfId="344" priority="345" stopIfTrue="1" operator="lessThan">
      <formula>0</formula>
    </cfRule>
  </conditionalFormatting>
  <conditionalFormatting sqref="AS14">
    <cfRule type="cellIs" dxfId="343" priority="344" stopIfTrue="1" operator="lessThan">
      <formula>0</formula>
    </cfRule>
  </conditionalFormatting>
  <conditionalFormatting sqref="AT14">
    <cfRule type="cellIs" dxfId="342" priority="343" stopIfTrue="1" operator="lessThan">
      <formula>0</formula>
    </cfRule>
  </conditionalFormatting>
  <conditionalFormatting sqref="AU14">
    <cfRule type="cellIs" dxfId="341" priority="342" stopIfTrue="1" operator="lessThan">
      <formula>0</formula>
    </cfRule>
  </conditionalFormatting>
  <conditionalFormatting sqref="AS18">
    <cfRule type="cellIs" dxfId="340" priority="341" stopIfTrue="1" operator="lessThan">
      <formula>0</formula>
    </cfRule>
  </conditionalFormatting>
  <conditionalFormatting sqref="AT18">
    <cfRule type="cellIs" dxfId="339" priority="340" stopIfTrue="1" operator="lessThan">
      <formula>0</formula>
    </cfRule>
  </conditionalFormatting>
  <conditionalFormatting sqref="AU18">
    <cfRule type="cellIs" dxfId="338" priority="339" stopIfTrue="1" operator="lessThan">
      <formula>0</formula>
    </cfRule>
  </conditionalFormatting>
  <conditionalFormatting sqref="AS19">
    <cfRule type="cellIs" dxfId="337" priority="338" stopIfTrue="1" operator="lessThan">
      <formula>0</formula>
    </cfRule>
  </conditionalFormatting>
  <conditionalFormatting sqref="AT19">
    <cfRule type="cellIs" dxfId="336" priority="337" stopIfTrue="1" operator="lessThan">
      <formula>0</formula>
    </cfRule>
  </conditionalFormatting>
  <conditionalFormatting sqref="AU19">
    <cfRule type="cellIs" dxfId="335" priority="336" stopIfTrue="1" operator="lessThan">
      <formula>0</formula>
    </cfRule>
  </conditionalFormatting>
  <conditionalFormatting sqref="J23">
    <cfRule type="cellIs" dxfId="334" priority="335" stopIfTrue="1" operator="lessThan">
      <formula>0</formula>
    </cfRule>
  </conditionalFormatting>
  <conditionalFormatting sqref="J26">
    <cfRule type="cellIs" dxfId="333" priority="334" stopIfTrue="1" operator="lessThan">
      <formula>0</formula>
    </cfRule>
  </conditionalFormatting>
  <conditionalFormatting sqref="J28">
    <cfRule type="cellIs" dxfId="332" priority="333" stopIfTrue="1" operator="lessThan">
      <formula>0</formula>
    </cfRule>
  </conditionalFormatting>
  <conditionalFormatting sqref="J30">
    <cfRule type="cellIs" dxfId="331" priority="332" stopIfTrue="1" operator="lessThan">
      <formula>0</formula>
    </cfRule>
  </conditionalFormatting>
  <conditionalFormatting sqref="J32">
    <cfRule type="cellIs" dxfId="330" priority="331" stopIfTrue="1" operator="lessThan">
      <formula>0</formula>
    </cfRule>
  </conditionalFormatting>
  <conditionalFormatting sqref="J34">
    <cfRule type="cellIs" dxfId="329" priority="330" stopIfTrue="1" operator="lessThan">
      <formula>0</formula>
    </cfRule>
  </conditionalFormatting>
  <conditionalFormatting sqref="J38">
    <cfRule type="cellIs" dxfId="328" priority="329" stopIfTrue="1" operator="lessThan">
      <formula>0</formula>
    </cfRule>
  </conditionalFormatting>
  <conditionalFormatting sqref="J41">
    <cfRule type="cellIs" dxfId="327" priority="328" stopIfTrue="1" operator="lessThan">
      <formula>0</formula>
    </cfRule>
  </conditionalFormatting>
  <conditionalFormatting sqref="J43">
    <cfRule type="cellIs" dxfId="326" priority="327" stopIfTrue="1" operator="lessThan">
      <formula>0</formula>
    </cfRule>
  </conditionalFormatting>
  <conditionalFormatting sqref="J47">
    <cfRule type="cellIs" dxfId="325" priority="326" stopIfTrue="1" operator="lessThan">
      <formula>0</formula>
    </cfRule>
  </conditionalFormatting>
  <conditionalFormatting sqref="J50">
    <cfRule type="cellIs" dxfId="324" priority="325" stopIfTrue="1" operator="lessThan">
      <formula>0</formula>
    </cfRule>
  </conditionalFormatting>
  <conditionalFormatting sqref="K24:O24">
    <cfRule type="cellIs" dxfId="323" priority="324" stopIfTrue="1" operator="lessThan">
      <formula>0</formula>
    </cfRule>
  </conditionalFormatting>
  <conditionalFormatting sqref="K27:O27">
    <cfRule type="cellIs" dxfId="322" priority="323" stopIfTrue="1" operator="lessThan">
      <formula>0</formula>
    </cfRule>
  </conditionalFormatting>
  <conditionalFormatting sqref="K31:O31">
    <cfRule type="cellIs" dxfId="321" priority="322" stopIfTrue="1" operator="lessThan">
      <formula>0</formula>
    </cfRule>
  </conditionalFormatting>
  <conditionalFormatting sqref="K35:O35">
    <cfRule type="cellIs" dxfId="320" priority="321" stopIfTrue="1" operator="lessThan">
      <formula>0</formula>
    </cfRule>
  </conditionalFormatting>
  <conditionalFormatting sqref="K39:O39">
    <cfRule type="cellIs" dxfId="319" priority="320" stopIfTrue="1" operator="lessThan">
      <formula>0</formula>
    </cfRule>
  </conditionalFormatting>
  <conditionalFormatting sqref="K42:O42">
    <cfRule type="cellIs" dxfId="318" priority="319" stopIfTrue="1" operator="lessThan">
      <formula>0</formula>
    </cfRule>
  </conditionalFormatting>
  <conditionalFormatting sqref="J36">
    <cfRule type="cellIs" dxfId="317" priority="318" stopIfTrue="1" operator="lessThan">
      <formula>0</formula>
    </cfRule>
  </conditionalFormatting>
  <conditionalFormatting sqref="K36:O36">
    <cfRule type="cellIs" dxfId="316" priority="317" stopIfTrue="1" operator="lessThan">
      <formula>0</formula>
    </cfRule>
  </conditionalFormatting>
  <conditionalFormatting sqref="J45">
    <cfRule type="cellIs" dxfId="315" priority="316" stopIfTrue="1" operator="lessThan">
      <formula>0</formula>
    </cfRule>
  </conditionalFormatting>
  <conditionalFormatting sqref="K45:O45">
    <cfRule type="cellIs" dxfId="314" priority="315" stopIfTrue="1" operator="lessThan">
      <formula>0</formula>
    </cfRule>
  </conditionalFormatting>
  <conditionalFormatting sqref="J46">
    <cfRule type="cellIs" dxfId="313" priority="314" stopIfTrue="1" operator="lessThan">
      <formula>0</formula>
    </cfRule>
  </conditionalFormatting>
  <conditionalFormatting sqref="K46:O46">
    <cfRule type="cellIs" dxfId="312" priority="313" stopIfTrue="1" operator="lessThan">
      <formula>0</formula>
    </cfRule>
  </conditionalFormatting>
  <conditionalFormatting sqref="J49">
    <cfRule type="cellIs" dxfId="311" priority="312" stopIfTrue="1" operator="lessThan">
      <formula>0</formula>
    </cfRule>
  </conditionalFormatting>
  <conditionalFormatting sqref="K49:O49">
    <cfRule type="cellIs" dxfId="310" priority="311" stopIfTrue="1" operator="lessThan">
      <formula>0</formula>
    </cfRule>
  </conditionalFormatting>
  <conditionalFormatting sqref="J51">
    <cfRule type="cellIs" dxfId="309" priority="310" stopIfTrue="1" operator="lessThan">
      <formula>0</formula>
    </cfRule>
  </conditionalFormatting>
  <conditionalFormatting sqref="K51:O51">
    <cfRule type="cellIs" dxfId="308" priority="309" stopIfTrue="1" operator="lessThan">
      <formula>0</formula>
    </cfRule>
  </conditionalFormatting>
  <conditionalFormatting sqref="J52">
    <cfRule type="cellIs" dxfId="307" priority="308" stopIfTrue="1" operator="lessThan">
      <formula>0</formula>
    </cfRule>
  </conditionalFormatting>
  <conditionalFormatting sqref="K52:O52">
    <cfRule type="cellIs" dxfId="306" priority="307" stopIfTrue="1" operator="lessThan">
      <formula>0</formula>
    </cfRule>
  </conditionalFormatting>
  <conditionalFormatting sqref="J53">
    <cfRule type="cellIs" dxfId="305" priority="306" stopIfTrue="1" operator="lessThan">
      <formula>0</formula>
    </cfRule>
  </conditionalFormatting>
  <conditionalFormatting sqref="K53:O53">
    <cfRule type="cellIs" dxfId="304" priority="305" stopIfTrue="1" operator="lessThan">
      <formula>0</formula>
    </cfRule>
  </conditionalFormatting>
  <conditionalFormatting sqref="P23">
    <cfRule type="cellIs" dxfId="303" priority="304" stopIfTrue="1" operator="lessThan">
      <formula>0</formula>
    </cfRule>
  </conditionalFormatting>
  <conditionalFormatting sqref="P26">
    <cfRule type="cellIs" dxfId="302" priority="303" stopIfTrue="1" operator="lessThan">
      <formula>0</formula>
    </cfRule>
  </conditionalFormatting>
  <conditionalFormatting sqref="P28">
    <cfRule type="cellIs" dxfId="301" priority="302" stopIfTrue="1" operator="lessThan">
      <formula>0</formula>
    </cfRule>
  </conditionalFormatting>
  <conditionalFormatting sqref="P30">
    <cfRule type="cellIs" dxfId="300" priority="301" stopIfTrue="1" operator="lessThan">
      <formula>0</formula>
    </cfRule>
  </conditionalFormatting>
  <conditionalFormatting sqref="P32">
    <cfRule type="cellIs" dxfId="299" priority="300" stopIfTrue="1" operator="lessThan">
      <formula>0</formula>
    </cfRule>
  </conditionalFormatting>
  <conditionalFormatting sqref="P34">
    <cfRule type="cellIs" dxfId="298" priority="299" stopIfTrue="1" operator="lessThan">
      <formula>0</formula>
    </cfRule>
  </conditionalFormatting>
  <conditionalFormatting sqref="P38">
    <cfRule type="cellIs" dxfId="297" priority="298" stopIfTrue="1" operator="lessThan">
      <formula>0</formula>
    </cfRule>
  </conditionalFormatting>
  <conditionalFormatting sqref="P41">
    <cfRule type="cellIs" dxfId="296" priority="297" stopIfTrue="1" operator="lessThan">
      <formula>0</formula>
    </cfRule>
  </conditionalFormatting>
  <conditionalFormatting sqref="P43">
    <cfRule type="cellIs" dxfId="295" priority="296" stopIfTrue="1" operator="lessThan">
      <formula>0</formula>
    </cfRule>
  </conditionalFormatting>
  <conditionalFormatting sqref="P47">
    <cfRule type="cellIs" dxfId="294" priority="295" stopIfTrue="1" operator="lessThan">
      <formula>0</formula>
    </cfRule>
  </conditionalFormatting>
  <conditionalFormatting sqref="P50">
    <cfRule type="cellIs" dxfId="293" priority="294" stopIfTrue="1" operator="lessThan">
      <formula>0</formula>
    </cfRule>
  </conditionalFormatting>
  <conditionalFormatting sqref="Q24:T24">
    <cfRule type="cellIs" dxfId="292" priority="293" stopIfTrue="1" operator="lessThan">
      <formula>0</formula>
    </cfRule>
  </conditionalFormatting>
  <conditionalFormatting sqref="Q27:T27">
    <cfRule type="cellIs" dxfId="291" priority="292" stopIfTrue="1" operator="lessThan">
      <formula>0</formula>
    </cfRule>
  </conditionalFormatting>
  <conditionalFormatting sqref="Q31:T31">
    <cfRule type="cellIs" dxfId="290" priority="291" stopIfTrue="1" operator="lessThan">
      <formula>0</formula>
    </cfRule>
  </conditionalFormatting>
  <conditionalFormatting sqref="Q35:T35">
    <cfRule type="cellIs" dxfId="289" priority="290" stopIfTrue="1" operator="lessThan">
      <formula>0</formula>
    </cfRule>
  </conditionalFormatting>
  <conditionalFormatting sqref="Q39:T39">
    <cfRule type="cellIs" dxfId="288" priority="289" stopIfTrue="1" operator="lessThan">
      <formula>0</formula>
    </cfRule>
  </conditionalFormatting>
  <conditionalFormatting sqref="Q42:T42">
    <cfRule type="cellIs" dxfId="287" priority="288" stopIfTrue="1" operator="lessThan">
      <formula>0</formula>
    </cfRule>
  </conditionalFormatting>
  <conditionalFormatting sqref="P36">
    <cfRule type="cellIs" dxfId="286" priority="287" stopIfTrue="1" operator="lessThan">
      <formula>0</formula>
    </cfRule>
  </conditionalFormatting>
  <conditionalFormatting sqref="Q36:T36">
    <cfRule type="cellIs" dxfId="285" priority="286" stopIfTrue="1" operator="lessThan">
      <formula>0</formula>
    </cfRule>
  </conditionalFormatting>
  <conditionalFormatting sqref="P45">
    <cfRule type="cellIs" dxfId="284" priority="285" stopIfTrue="1" operator="lessThan">
      <formula>0</formula>
    </cfRule>
  </conditionalFormatting>
  <conditionalFormatting sqref="Q45:T45">
    <cfRule type="cellIs" dxfId="283" priority="284" stopIfTrue="1" operator="lessThan">
      <formula>0</formula>
    </cfRule>
  </conditionalFormatting>
  <conditionalFormatting sqref="P46">
    <cfRule type="cellIs" dxfId="282" priority="283" stopIfTrue="1" operator="lessThan">
      <formula>0</formula>
    </cfRule>
  </conditionalFormatting>
  <conditionalFormatting sqref="Q46:T46">
    <cfRule type="cellIs" dxfId="281" priority="282" stopIfTrue="1" operator="lessThan">
      <formula>0</formula>
    </cfRule>
  </conditionalFormatting>
  <conditionalFormatting sqref="P49">
    <cfRule type="cellIs" dxfId="280" priority="281" stopIfTrue="1" operator="lessThan">
      <formula>0</formula>
    </cfRule>
  </conditionalFormatting>
  <conditionalFormatting sqref="Q49:T49">
    <cfRule type="cellIs" dxfId="279" priority="280" stopIfTrue="1" operator="lessThan">
      <formula>0</formula>
    </cfRule>
  </conditionalFormatting>
  <conditionalFormatting sqref="P51">
    <cfRule type="cellIs" dxfId="278" priority="279" stopIfTrue="1" operator="lessThan">
      <formula>0</formula>
    </cfRule>
  </conditionalFormatting>
  <conditionalFormatting sqref="Q51:T51">
    <cfRule type="cellIs" dxfId="277" priority="278" stopIfTrue="1" operator="lessThan">
      <formula>0</formula>
    </cfRule>
  </conditionalFormatting>
  <conditionalFormatting sqref="P52">
    <cfRule type="cellIs" dxfId="276" priority="277" stopIfTrue="1" operator="lessThan">
      <formula>0</formula>
    </cfRule>
  </conditionalFormatting>
  <conditionalFormatting sqref="Q52:T52">
    <cfRule type="cellIs" dxfId="275" priority="276" stopIfTrue="1" operator="lessThan">
      <formula>0</formula>
    </cfRule>
  </conditionalFormatting>
  <conditionalFormatting sqref="P53">
    <cfRule type="cellIs" dxfId="274" priority="275" stopIfTrue="1" operator="lessThan">
      <formula>0</formula>
    </cfRule>
  </conditionalFormatting>
  <conditionalFormatting sqref="Q53:T53">
    <cfRule type="cellIs" dxfId="273" priority="274" stopIfTrue="1" operator="lessThan">
      <formula>0</formula>
    </cfRule>
  </conditionalFormatting>
  <conditionalFormatting sqref="U23">
    <cfRule type="cellIs" dxfId="272" priority="273" stopIfTrue="1" operator="lessThan">
      <formula>0</formula>
    </cfRule>
  </conditionalFormatting>
  <conditionalFormatting sqref="U26">
    <cfRule type="cellIs" dxfId="271" priority="272" stopIfTrue="1" operator="lessThan">
      <formula>0</formula>
    </cfRule>
  </conditionalFormatting>
  <conditionalFormatting sqref="U28">
    <cfRule type="cellIs" dxfId="270" priority="271" stopIfTrue="1" operator="lessThan">
      <formula>0</formula>
    </cfRule>
  </conditionalFormatting>
  <conditionalFormatting sqref="U30">
    <cfRule type="cellIs" dxfId="269" priority="270" stopIfTrue="1" operator="lessThan">
      <formula>0</formula>
    </cfRule>
  </conditionalFormatting>
  <conditionalFormatting sqref="U32">
    <cfRule type="cellIs" dxfId="268" priority="269" stopIfTrue="1" operator="lessThan">
      <formula>0</formula>
    </cfRule>
  </conditionalFormatting>
  <conditionalFormatting sqref="U34">
    <cfRule type="cellIs" dxfId="267" priority="268" stopIfTrue="1" operator="lessThan">
      <formula>0</formula>
    </cfRule>
  </conditionalFormatting>
  <conditionalFormatting sqref="U38">
    <cfRule type="cellIs" dxfId="266" priority="267" stopIfTrue="1" operator="lessThan">
      <formula>0</formula>
    </cfRule>
  </conditionalFormatting>
  <conditionalFormatting sqref="U41">
    <cfRule type="cellIs" dxfId="265" priority="266" stopIfTrue="1" operator="lessThan">
      <formula>0</formula>
    </cfRule>
  </conditionalFormatting>
  <conditionalFormatting sqref="U43">
    <cfRule type="cellIs" dxfId="264" priority="265" stopIfTrue="1" operator="lessThan">
      <formula>0</formula>
    </cfRule>
  </conditionalFormatting>
  <conditionalFormatting sqref="U47">
    <cfRule type="cellIs" dxfId="263" priority="264" stopIfTrue="1" operator="lessThan">
      <formula>0</formula>
    </cfRule>
  </conditionalFormatting>
  <conditionalFormatting sqref="U50">
    <cfRule type="cellIs" dxfId="262" priority="263" stopIfTrue="1" operator="lessThan">
      <formula>0</formula>
    </cfRule>
  </conditionalFormatting>
  <conditionalFormatting sqref="V24:W24">
    <cfRule type="cellIs" dxfId="261" priority="262" stopIfTrue="1" operator="lessThan">
      <formula>0</formula>
    </cfRule>
  </conditionalFormatting>
  <conditionalFormatting sqref="V27:W27">
    <cfRule type="cellIs" dxfId="260" priority="261" stopIfTrue="1" operator="lessThan">
      <formula>0</formula>
    </cfRule>
  </conditionalFormatting>
  <conditionalFormatting sqref="V31:W31">
    <cfRule type="cellIs" dxfId="259" priority="260" stopIfTrue="1" operator="lessThan">
      <formula>0</formula>
    </cfRule>
  </conditionalFormatting>
  <conditionalFormatting sqref="V35:W35">
    <cfRule type="cellIs" dxfId="258" priority="259" stopIfTrue="1" operator="lessThan">
      <formula>0</formula>
    </cfRule>
  </conditionalFormatting>
  <conditionalFormatting sqref="V39:W39">
    <cfRule type="cellIs" dxfId="257" priority="258" stopIfTrue="1" operator="lessThan">
      <formula>0</formula>
    </cfRule>
  </conditionalFormatting>
  <conditionalFormatting sqref="V42:W42">
    <cfRule type="cellIs" dxfId="256" priority="257" stopIfTrue="1" operator="lessThan">
      <formula>0</formula>
    </cfRule>
  </conditionalFormatting>
  <conditionalFormatting sqref="U36">
    <cfRule type="cellIs" dxfId="255" priority="256" stopIfTrue="1" operator="lessThan">
      <formula>0</formula>
    </cfRule>
  </conditionalFormatting>
  <conditionalFormatting sqref="V36:W36">
    <cfRule type="cellIs" dxfId="254" priority="255" stopIfTrue="1" operator="lessThan">
      <formula>0</formula>
    </cfRule>
  </conditionalFormatting>
  <conditionalFormatting sqref="U45">
    <cfRule type="cellIs" dxfId="253" priority="254" stopIfTrue="1" operator="lessThan">
      <formula>0</formula>
    </cfRule>
  </conditionalFormatting>
  <conditionalFormatting sqref="V45:W45">
    <cfRule type="cellIs" dxfId="252" priority="253" stopIfTrue="1" operator="lessThan">
      <formula>0</formula>
    </cfRule>
  </conditionalFormatting>
  <conditionalFormatting sqref="U46">
    <cfRule type="cellIs" dxfId="251" priority="252" stopIfTrue="1" operator="lessThan">
      <formula>0</formula>
    </cfRule>
  </conditionalFormatting>
  <conditionalFormatting sqref="V46:W46">
    <cfRule type="cellIs" dxfId="250" priority="251" stopIfTrue="1" operator="lessThan">
      <formula>0</formula>
    </cfRule>
  </conditionalFormatting>
  <conditionalFormatting sqref="U49">
    <cfRule type="cellIs" dxfId="249" priority="250" stopIfTrue="1" operator="lessThan">
      <formula>0</formula>
    </cfRule>
  </conditionalFormatting>
  <conditionalFormatting sqref="V49:W49">
    <cfRule type="cellIs" dxfId="248" priority="249" stopIfTrue="1" operator="lessThan">
      <formula>0</formula>
    </cfRule>
  </conditionalFormatting>
  <conditionalFormatting sqref="U51">
    <cfRule type="cellIs" dxfId="247" priority="248" stopIfTrue="1" operator="lessThan">
      <formula>0</formula>
    </cfRule>
  </conditionalFormatting>
  <conditionalFormatting sqref="V51:W51">
    <cfRule type="cellIs" dxfId="246" priority="247" stopIfTrue="1" operator="lessThan">
      <formula>0</formula>
    </cfRule>
  </conditionalFormatting>
  <conditionalFormatting sqref="U52">
    <cfRule type="cellIs" dxfId="245" priority="246" stopIfTrue="1" operator="lessThan">
      <formula>0</formula>
    </cfRule>
  </conditionalFormatting>
  <conditionalFormatting sqref="V52:W52">
    <cfRule type="cellIs" dxfId="244" priority="245" stopIfTrue="1" operator="lessThan">
      <formula>0</formula>
    </cfRule>
  </conditionalFormatting>
  <conditionalFormatting sqref="U53">
    <cfRule type="cellIs" dxfId="243" priority="244" stopIfTrue="1" operator="lessThan">
      <formula>0</formula>
    </cfRule>
  </conditionalFormatting>
  <conditionalFormatting sqref="V53:W53">
    <cfRule type="cellIs" dxfId="242" priority="243" stopIfTrue="1" operator="lessThan">
      <formula>0</formula>
    </cfRule>
  </conditionalFormatting>
  <conditionalFormatting sqref="X23">
    <cfRule type="cellIs" dxfId="241" priority="242" stopIfTrue="1" operator="lessThan">
      <formula>0</formula>
    </cfRule>
  </conditionalFormatting>
  <conditionalFormatting sqref="X26">
    <cfRule type="cellIs" dxfId="240" priority="241" stopIfTrue="1" operator="lessThan">
      <formula>0</formula>
    </cfRule>
  </conditionalFormatting>
  <conditionalFormatting sqref="X28">
    <cfRule type="cellIs" dxfId="239" priority="240" stopIfTrue="1" operator="lessThan">
      <formula>0</formula>
    </cfRule>
  </conditionalFormatting>
  <conditionalFormatting sqref="X30">
    <cfRule type="cellIs" dxfId="238" priority="239" stopIfTrue="1" operator="lessThan">
      <formula>0</formula>
    </cfRule>
  </conditionalFormatting>
  <conditionalFormatting sqref="X32">
    <cfRule type="cellIs" dxfId="237" priority="238" stopIfTrue="1" operator="lessThan">
      <formula>0</formula>
    </cfRule>
  </conditionalFormatting>
  <conditionalFormatting sqref="X34">
    <cfRule type="cellIs" dxfId="236" priority="237" stopIfTrue="1" operator="lessThan">
      <formula>0</formula>
    </cfRule>
  </conditionalFormatting>
  <conditionalFormatting sqref="X38">
    <cfRule type="cellIs" dxfId="235" priority="236" stopIfTrue="1" operator="lessThan">
      <formula>0</formula>
    </cfRule>
  </conditionalFormatting>
  <conditionalFormatting sqref="X41">
    <cfRule type="cellIs" dxfId="234" priority="235" stopIfTrue="1" operator="lessThan">
      <formula>0</formula>
    </cfRule>
  </conditionalFormatting>
  <conditionalFormatting sqref="X43">
    <cfRule type="cellIs" dxfId="233" priority="234" stopIfTrue="1" operator="lessThan">
      <formula>0</formula>
    </cfRule>
  </conditionalFormatting>
  <conditionalFormatting sqref="X47">
    <cfRule type="cellIs" dxfId="232" priority="233" stopIfTrue="1" operator="lessThan">
      <formula>0</formula>
    </cfRule>
  </conditionalFormatting>
  <conditionalFormatting sqref="X50">
    <cfRule type="cellIs" dxfId="231" priority="232" stopIfTrue="1" operator="lessThan">
      <formula>0</formula>
    </cfRule>
  </conditionalFormatting>
  <conditionalFormatting sqref="Y24:Z24">
    <cfRule type="cellIs" dxfId="230" priority="231" stopIfTrue="1" operator="lessThan">
      <formula>0</formula>
    </cfRule>
  </conditionalFormatting>
  <conditionalFormatting sqref="Y27:Z27">
    <cfRule type="cellIs" dxfId="229" priority="230" stopIfTrue="1" operator="lessThan">
      <formula>0</formula>
    </cfRule>
  </conditionalFormatting>
  <conditionalFormatting sqref="Y31:Z31">
    <cfRule type="cellIs" dxfId="228" priority="229" stopIfTrue="1" operator="lessThan">
      <formula>0</formula>
    </cfRule>
  </conditionalFormatting>
  <conditionalFormatting sqref="Y35:Z35">
    <cfRule type="cellIs" dxfId="227" priority="228" stopIfTrue="1" operator="lessThan">
      <formula>0</formula>
    </cfRule>
  </conditionalFormatting>
  <conditionalFormatting sqref="Y39:Z39">
    <cfRule type="cellIs" dxfId="226" priority="227" stopIfTrue="1" operator="lessThan">
      <formula>0</formula>
    </cfRule>
  </conditionalFormatting>
  <conditionalFormatting sqref="Y42:Z42">
    <cfRule type="cellIs" dxfId="225" priority="226" stopIfTrue="1" operator="lessThan">
      <formula>0</formula>
    </cfRule>
  </conditionalFormatting>
  <conditionalFormatting sqref="X36">
    <cfRule type="cellIs" dxfId="224" priority="225" stopIfTrue="1" operator="lessThan">
      <formula>0</formula>
    </cfRule>
  </conditionalFormatting>
  <conditionalFormatting sqref="Y36:Z36">
    <cfRule type="cellIs" dxfId="223" priority="224" stopIfTrue="1" operator="lessThan">
      <formula>0</formula>
    </cfRule>
  </conditionalFormatting>
  <conditionalFormatting sqref="X45">
    <cfRule type="cellIs" dxfId="222" priority="223" stopIfTrue="1" operator="lessThan">
      <formula>0</formula>
    </cfRule>
  </conditionalFormatting>
  <conditionalFormatting sqref="Y45:Z45">
    <cfRule type="cellIs" dxfId="221" priority="222" stopIfTrue="1" operator="lessThan">
      <formula>0</formula>
    </cfRule>
  </conditionalFormatting>
  <conditionalFormatting sqref="X46">
    <cfRule type="cellIs" dxfId="220" priority="221" stopIfTrue="1" operator="lessThan">
      <formula>0</formula>
    </cfRule>
  </conditionalFormatting>
  <conditionalFormatting sqref="Y46:Z46">
    <cfRule type="cellIs" dxfId="219" priority="220" stopIfTrue="1" operator="lessThan">
      <formula>0</formula>
    </cfRule>
  </conditionalFormatting>
  <conditionalFormatting sqref="X49">
    <cfRule type="cellIs" dxfId="218" priority="219" stopIfTrue="1" operator="lessThan">
      <formula>0</formula>
    </cfRule>
  </conditionalFormatting>
  <conditionalFormatting sqref="Y49:Z49">
    <cfRule type="cellIs" dxfId="217" priority="218" stopIfTrue="1" operator="lessThan">
      <formula>0</formula>
    </cfRule>
  </conditionalFormatting>
  <conditionalFormatting sqref="X51">
    <cfRule type="cellIs" dxfId="216" priority="217" stopIfTrue="1" operator="lessThan">
      <formula>0</formula>
    </cfRule>
  </conditionalFormatting>
  <conditionalFormatting sqref="Y51:Z51">
    <cfRule type="cellIs" dxfId="215" priority="216" stopIfTrue="1" operator="lessThan">
      <formula>0</formula>
    </cfRule>
  </conditionalFormatting>
  <conditionalFormatting sqref="X52">
    <cfRule type="cellIs" dxfId="214" priority="215" stopIfTrue="1" operator="lessThan">
      <formula>0</formula>
    </cfRule>
  </conditionalFormatting>
  <conditionalFormatting sqref="Y52:Z52">
    <cfRule type="cellIs" dxfId="213" priority="214" stopIfTrue="1" operator="lessThan">
      <formula>0</formula>
    </cfRule>
  </conditionalFormatting>
  <conditionalFormatting sqref="X53">
    <cfRule type="cellIs" dxfId="212" priority="213" stopIfTrue="1" operator="lessThan">
      <formula>0</formula>
    </cfRule>
  </conditionalFormatting>
  <conditionalFormatting sqref="Y53:Z53">
    <cfRule type="cellIs" dxfId="211" priority="212" stopIfTrue="1" operator="lessThan">
      <formula>0</formula>
    </cfRule>
  </conditionalFormatting>
  <conditionalFormatting sqref="AA23">
    <cfRule type="cellIs" dxfId="210" priority="211" stopIfTrue="1" operator="lessThan">
      <formula>0</formula>
    </cfRule>
  </conditionalFormatting>
  <conditionalFormatting sqref="AA26">
    <cfRule type="cellIs" dxfId="209" priority="210" stopIfTrue="1" operator="lessThan">
      <formula>0</formula>
    </cfRule>
  </conditionalFormatting>
  <conditionalFormatting sqref="AA28">
    <cfRule type="cellIs" dxfId="208" priority="209" stopIfTrue="1" operator="lessThan">
      <formula>0</formula>
    </cfRule>
  </conditionalFormatting>
  <conditionalFormatting sqref="AA30">
    <cfRule type="cellIs" dxfId="207" priority="208" stopIfTrue="1" operator="lessThan">
      <formula>0</formula>
    </cfRule>
  </conditionalFormatting>
  <conditionalFormatting sqref="AA32">
    <cfRule type="cellIs" dxfId="206" priority="207" stopIfTrue="1" operator="lessThan">
      <formula>0</formula>
    </cfRule>
  </conditionalFormatting>
  <conditionalFormatting sqref="AA34">
    <cfRule type="cellIs" dxfId="205" priority="206" stopIfTrue="1" operator="lessThan">
      <formula>0</formula>
    </cfRule>
  </conditionalFormatting>
  <conditionalFormatting sqref="AA38">
    <cfRule type="cellIs" dxfId="204" priority="205" stopIfTrue="1" operator="lessThan">
      <formula>0</formula>
    </cfRule>
  </conditionalFormatting>
  <conditionalFormatting sqref="AA41">
    <cfRule type="cellIs" dxfId="203" priority="204" stopIfTrue="1" operator="lessThan">
      <formula>0</formula>
    </cfRule>
  </conditionalFormatting>
  <conditionalFormatting sqref="AA43">
    <cfRule type="cellIs" dxfId="202" priority="203" stopIfTrue="1" operator="lessThan">
      <formula>0</formula>
    </cfRule>
  </conditionalFormatting>
  <conditionalFormatting sqref="AA47">
    <cfRule type="cellIs" dxfId="201" priority="202" stopIfTrue="1" operator="lessThan">
      <formula>0</formula>
    </cfRule>
  </conditionalFormatting>
  <conditionalFormatting sqref="AA50">
    <cfRule type="cellIs" dxfId="200" priority="201" stopIfTrue="1" operator="lessThan">
      <formula>0</formula>
    </cfRule>
  </conditionalFormatting>
  <conditionalFormatting sqref="AB24:AC24">
    <cfRule type="cellIs" dxfId="199" priority="200" stopIfTrue="1" operator="lessThan">
      <formula>0</formula>
    </cfRule>
  </conditionalFormatting>
  <conditionalFormatting sqref="AB27:AC27">
    <cfRule type="cellIs" dxfId="198" priority="199" stopIfTrue="1" operator="lessThan">
      <formula>0</formula>
    </cfRule>
  </conditionalFormatting>
  <conditionalFormatting sqref="AB31:AC31">
    <cfRule type="cellIs" dxfId="197" priority="198" stopIfTrue="1" operator="lessThan">
      <formula>0</formula>
    </cfRule>
  </conditionalFormatting>
  <conditionalFormatting sqref="AB35:AC35">
    <cfRule type="cellIs" dxfId="196" priority="197" stopIfTrue="1" operator="lessThan">
      <formula>0</formula>
    </cfRule>
  </conditionalFormatting>
  <conditionalFormatting sqref="AB39:AC39">
    <cfRule type="cellIs" dxfId="195" priority="196" stopIfTrue="1" operator="lessThan">
      <formula>0</formula>
    </cfRule>
  </conditionalFormatting>
  <conditionalFormatting sqref="AB42:AC42">
    <cfRule type="cellIs" dxfId="194" priority="195" stopIfTrue="1" operator="lessThan">
      <formula>0</formula>
    </cfRule>
  </conditionalFormatting>
  <conditionalFormatting sqref="AA36">
    <cfRule type="cellIs" dxfId="193" priority="194" stopIfTrue="1" operator="lessThan">
      <formula>0</formula>
    </cfRule>
  </conditionalFormatting>
  <conditionalFormatting sqref="AB36:AC36">
    <cfRule type="cellIs" dxfId="192" priority="193" stopIfTrue="1" operator="lessThan">
      <formula>0</formula>
    </cfRule>
  </conditionalFormatting>
  <conditionalFormatting sqref="AA45">
    <cfRule type="cellIs" dxfId="191" priority="192" stopIfTrue="1" operator="lessThan">
      <formula>0</formula>
    </cfRule>
  </conditionalFormatting>
  <conditionalFormatting sqref="AB45:AC45">
    <cfRule type="cellIs" dxfId="190" priority="191" stopIfTrue="1" operator="lessThan">
      <formula>0</formula>
    </cfRule>
  </conditionalFormatting>
  <conditionalFormatting sqref="AA46">
    <cfRule type="cellIs" dxfId="189" priority="190" stopIfTrue="1" operator="lessThan">
      <formula>0</formula>
    </cfRule>
  </conditionalFormatting>
  <conditionalFormatting sqref="AB46:AC46">
    <cfRule type="cellIs" dxfId="188" priority="189" stopIfTrue="1" operator="lessThan">
      <formula>0</formula>
    </cfRule>
  </conditionalFormatting>
  <conditionalFormatting sqref="AA49">
    <cfRule type="cellIs" dxfId="187" priority="188" stopIfTrue="1" operator="lessThan">
      <formula>0</formula>
    </cfRule>
  </conditionalFormatting>
  <conditionalFormatting sqref="AB49:AC49">
    <cfRule type="cellIs" dxfId="186" priority="187" stopIfTrue="1" operator="lessThan">
      <formula>0</formula>
    </cfRule>
  </conditionalFormatting>
  <conditionalFormatting sqref="AA51">
    <cfRule type="cellIs" dxfId="185" priority="186" stopIfTrue="1" operator="lessThan">
      <formula>0</formula>
    </cfRule>
  </conditionalFormatting>
  <conditionalFormatting sqref="AB51:AC51">
    <cfRule type="cellIs" dxfId="184" priority="185" stopIfTrue="1" operator="lessThan">
      <formula>0</formula>
    </cfRule>
  </conditionalFormatting>
  <conditionalFormatting sqref="AA52">
    <cfRule type="cellIs" dxfId="183" priority="184" stopIfTrue="1" operator="lessThan">
      <formula>0</formula>
    </cfRule>
  </conditionalFormatting>
  <conditionalFormatting sqref="AB52:AC52">
    <cfRule type="cellIs" dxfId="182" priority="183" stopIfTrue="1" operator="lessThan">
      <formula>0</formula>
    </cfRule>
  </conditionalFormatting>
  <conditionalFormatting sqref="AA53">
    <cfRule type="cellIs" dxfId="181" priority="182" stopIfTrue="1" operator="lessThan">
      <formula>0</formula>
    </cfRule>
  </conditionalFormatting>
  <conditionalFormatting sqref="AB53:AC53">
    <cfRule type="cellIs" dxfId="180" priority="181" stopIfTrue="1" operator="lessThan">
      <formula>0</formula>
    </cfRule>
  </conditionalFormatting>
  <conditionalFormatting sqref="AN23">
    <cfRule type="cellIs" dxfId="179" priority="180" stopIfTrue="1" operator="lessThan">
      <formula>0</formula>
    </cfRule>
  </conditionalFormatting>
  <conditionalFormatting sqref="AN26">
    <cfRule type="cellIs" dxfId="178" priority="179" stopIfTrue="1" operator="lessThan">
      <formula>0</formula>
    </cfRule>
  </conditionalFormatting>
  <conditionalFormatting sqref="AN28">
    <cfRule type="cellIs" dxfId="177" priority="178" stopIfTrue="1" operator="lessThan">
      <formula>0</formula>
    </cfRule>
  </conditionalFormatting>
  <conditionalFormatting sqref="AN30">
    <cfRule type="cellIs" dxfId="176" priority="177" stopIfTrue="1" operator="lessThan">
      <formula>0</formula>
    </cfRule>
  </conditionalFormatting>
  <conditionalFormatting sqref="AN32">
    <cfRule type="cellIs" dxfId="175" priority="176" stopIfTrue="1" operator="lessThan">
      <formula>0</formula>
    </cfRule>
  </conditionalFormatting>
  <conditionalFormatting sqref="AN34">
    <cfRule type="cellIs" dxfId="174" priority="175" stopIfTrue="1" operator="lessThan">
      <formula>0</formula>
    </cfRule>
  </conditionalFormatting>
  <conditionalFormatting sqref="AN38">
    <cfRule type="cellIs" dxfId="173" priority="174" stopIfTrue="1" operator="lessThan">
      <formula>0</formula>
    </cfRule>
  </conditionalFormatting>
  <conditionalFormatting sqref="AN41">
    <cfRule type="cellIs" dxfId="172" priority="173" stopIfTrue="1" operator="lessThan">
      <formula>0</formula>
    </cfRule>
  </conditionalFormatting>
  <conditionalFormatting sqref="AN43">
    <cfRule type="cellIs" dxfId="171" priority="172" stopIfTrue="1" operator="lessThan">
      <formula>0</formula>
    </cfRule>
  </conditionalFormatting>
  <conditionalFormatting sqref="AN47">
    <cfRule type="cellIs" dxfId="170" priority="171" stopIfTrue="1" operator="lessThan">
      <formula>0</formula>
    </cfRule>
  </conditionalFormatting>
  <conditionalFormatting sqref="AN50">
    <cfRule type="cellIs" dxfId="169" priority="170" stopIfTrue="1" operator="lessThan">
      <formula>0</formula>
    </cfRule>
  </conditionalFormatting>
  <conditionalFormatting sqref="AO24:AR24">
    <cfRule type="cellIs" dxfId="168" priority="169" stopIfTrue="1" operator="lessThan">
      <formula>0</formula>
    </cfRule>
  </conditionalFormatting>
  <conditionalFormatting sqref="AO27:AR27">
    <cfRule type="cellIs" dxfId="167" priority="168" stopIfTrue="1" operator="lessThan">
      <formula>0</formula>
    </cfRule>
  </conditionalFormatting>
  <conditionalFormatting sqref="AO31:AR31">
    <cfRule type="cellIs" dxfId="166" priority="167" stopIfTrue="1" operator="lessThan">
      <formula>0</formula>
    </cfRule>
  </conditionalFormatting>
  <conditionalFormatting sqref="AO35:AR35">
    <cfRule type="cellIs" dxfId="165" priority="166" stopIfTrue="1" operator="lessThan">
      <formula>0</formula>
    </cfRule>
  </conditionalFormatting>
  <conditionalFormatting sqref="AO39:AR39">
    <cfRule type="cellIs" dxfId="164" priority="165" stopIfTrue="1" operator="lessThan">
      <formula>0</formula>
    </cfRule>
  </conditionalFormatting>
  <conditionalFormatting sqref="AO42:AR42">
    <cfRule type="cellIs" dxfId="163" priority="164" stopIfTrue="1" operator="lessThan">
      <formula>0</formula>
    </cfRule>
  </conditionalFormatting>
  <conditionalFormatting sqref="AN36">
    <cfRule type="cellIs" dxfId="162" priority="163" stopIfTrue="1" operator="lessThan">
      <formula>0</formula>
    </cfRule>
  </conditionalFormatting>
  <conditionalFormatting sqref="AO36:AR36">
    <cfRule type="cellIs" dxfId="161" priority="162" stopIfTrue="1" operator="lessThan">
      <formula>0</formula>
    </cfRule>
  </conditionalFormatting>
  <conditionalFormatting sqref="AN45">
    <cfRule type="cellIs" dxfId="160" priority="161" stopIfTrue="1" operator="lessThan">
      <formula>0</formula>
    </cfRule>
  </conditionalFormatting>
  <conditionalFormatting sqref="AO45:AR45">
    <cfRule type="cellIs" dxfId="159" priority="160" stopIfTrue="1" operator="lessThan">
      <formula>0</formula>
    </cfRule>
  </conditionalFormatting>
  <conditionalFormatting sqref="AN46">
    <cfRule type="cellIs" dxfId="158" priority="159" stopIfTrue="1" operator="lessThan">
      <formula>0</formula>
    </cfRule>
  </conditionalFormatting>
  <conditionalFormatting sqref="AO46:AR46">
    <cfRule type="cellIs" dxfId="157" priority="158" stopIfTrue="1" operator="lessThan">
      <formula>0</formula>
    </cfRule>
  </conditionalFormatting>
  <conditionalFormatting sqref="AN49">
    <cfRule type="cellIs" dxfId="156" priority="157" stopIfTrue="1" operator="lessThan">
      <formula>0</formula>
    </cfRule>
  </conditionalFormatting>
  <conditionalFormatting sqref="AO49:AR49">
    <cfRule type="cellIs" dxfId="155" priority="156" stopIfTrue="1" operator="lessThan">
      <formula>0</formula>
    </cfRule>
  </conditionalFormatting>
  <conditionalFormatting sqref="AN51">
    <cfRule type="cellIs" dxfId="154" priority="155" stopIfTrue="1" operator="lessThan">
      <formula>0</formula>
    </cfRule>
  </conditionalFormatting>
  <conditionalFormatting sqref="AO51:AR51">
    <cfRule type="cellIs" dxfId="153" priority="154" stopIfTrue="1" operator="lessThan">
      <formula>0</formula>
    </cfRule>
  </conditionalFormatting>
  <conditionalFormatting sqref="AN52">
    <cfRule type="cellIs" dxfId="152" priority="153" stopIfTrue="1" operator="lessThan">
      <formula>0</formula>
    </cfRule>
  </conditionalFormatting>
  <conditionalFormatting sqref="AO52:AR52">
    <cfRule type="cellIs" dxfId="151" priority="152" stopIfTrue="1" operator="lessThan">
      <formula>0</formula>
    </cfRule>
  </conditionalFormatting>
  <conditionalFormatting sqref="AN53">
    <cfRule type="cellIs" dxfId="150" priority="151" stopIfTrue="1" operator="lessThan">
      <formula>0</formula>
    </cfRule>
  </conditionalFormatting>
  <conditionalFormatting sqref="AO53:AR53">
    <cfRule type="cellIs" dxfId="149" priority="150" stopIfTrue="1" operator="lessThan">
      <formula>0</formula>
    </cfRule>
  </conditionalFormatting>
  <conditionalFormatting sqref="AD23">
    <cfRule type="cellIs" dxfId="148" priority="149" stopIfTrue="1" operator="lessThan">
      <formula>0</formula>
    </cfRule>
  </conditionalFormatting>
  <conditionalFormatting sqref="AD26">
    <cfRule type="cellIs" dxfId="147" priority="148" stopIfTrue="1" operator="lessThan">
      <formula>0</formula>
    </cfRule>
  </conditionalFormatting>
  <conditionalFormatting sqref="AD28">
    <cfRule type="cellIs" dxfId="146" priority="147" stopIfTrue="1" operator="lessThan">
      <formula>0</formula>
    </cfRule>
  </conditionalFormatting>
  <conditionalFormatting sqref="AD30">
    <cfRule type="cellIs" dxfId="145" priority="146" stopIfTrue="1" operator="lessThan">
      <formula>0</formula>
    </cfRule>
  </conditionalFormatting>
  <conditionalFormatting sqref="AD32">
    <cfRule type="cellIs" dxfId="144" priority="145" stopIfTrue="1" operator="lessThan">
      <formula>0</formula>
    </cfRule>
  </conditionalFormatting>
  <conditionalFormatting sqref="AD34">
    <cfRule type="cellIs" dxfId="143" priority="144" stopIfTrue="1" operator="lessThan">
      <formula>0</formula>
    </cfRule>
  </conditionalFormatting>
  <conditionalFormatting sqref="AD38">
    <cfRule type="cellIs" dxfId="142" priority="143" stopIfTrue="1" operator="lessThan">
      <formula>0</formula>
    </cfRule>
  </conditionalFormatting>
  <conditionalFormatting sqref="AD41">
    <cfRule type="cellIs" dxfId="141" priority="142" stopIfTrue="1" operator="lessThan">
      <formula>0</formula>
    </cfRule>
  </conditionalFormatting>
  <conditionalFormatting sqref="AD47">
    <cfRule type="cellIs" dxfId="140" priority="140" stopIfTrue="1" operator="lessThan">
      <formula>0</formula>
    </cfRule>
  </conditionalFormatting>
  <conditionalFormatting sqref="AD50">
    <cfRule type="cellIs" dxfId="139" priority="139" stopIfTrue="1" operator="lessThan">
      <formula>0</formula>
    </cfRule>
  </conditionalFormatting>
  <conditionalFormatting sqref="AD36">
    <cfRule type="cellIs" dxfId="138" priority="138" stopIfTrue="1" operator="lessThan">
      <formula>0</formula>
    </cfRule>
  </conditionalFormatting>
  <conditionalFormatting sqref="AD45">
    <cfRule type="cellIs" dxfId="137" priority="137" stopIfTrue="1" operator="lessThan">
      <formula>0</formula>
    </cfRule>
  </conditionalFormatting>
  <conditionalFormatting sqref="AD46">
    <cfRule type="cellIs" dxfId="136" priority="136" stopIfTrue="1" operator="lessThan">
      <formula>0</formula>
    </cfRule>
  </conditionalFormatting>
  <conditionalFormatting sqref="AD49">
    <cfRule type="cellIs" dxfId="135" priority="135" stopIfTrue="1" operator="lessThan">
      <formula>0</formula>
    </cfRule>
  </conditionalFormatting>
  <conditionalFormatting sqref="AD51">
    <cfRule type="cellIs" dxfId="134" priority="134" stopIfTrue="1" operator="lessThan">
      <formula>0</formula>
    </cfRule>
  </conditionalFormatting>
  <conditionalFormatting sqref="AD52">
    <cfRule type="cellIs" dxfId="133" priority="133" stopIfTrue="1" operator="lessThan">
      <formula>0</formula>
    </cfRule>
  </conditionalFormatting>
  <conditionalFormatting sqref="AD53">
    <cfRule type="cellIs" dxfId="132" priority="132" stopIfTrue="1" operator="lessThan">
      <formula>0</formula>
    </cfRule>
  </conditionalFormatting>
  <conditionalFormatting sqref="AD56">
    <cfRule type="cellIs" dxfId="131" priority="131" stopIfTrue="1" operator="lessThan">
      <formula>0</formula>
    </cfRule>
  </conditionalFormatting>
  <conditionalFormatting sqref="AD57">
    <cfRule type="cellIs" dxfId="130" priority="130" stopIfTrue="1" operator="lessThan">
      <formula>0</formula>
    </cfRule>
  </conditionalFormatting>
  <conditionalFormatting sqref="AI23">
    <cfRule type="cellIs" dxfId="129" priority="129" stopIfTrue="1" operator="lessThan">
      <formula>0</formula>
    </cfRule>
  </conditionalFormatting>
  <conditionalFormatting sqref="AI26">
    <cfRule type="cellIs" dxfId="128" priority="128" stopIfTrue="1" operator="lessThan">
      <formula>0</formula>
    </cfRule>
  </conditionalFormatting>
  <conditionalFormatting sqref="AI28">
    <cfRule type="cellIs" dxfId="127" priority="127" stopIfTrue="1" operator="lessThan">
      <formula>0</formula>
    </cfRule>
  </conditionalFormatting>
  <conditionalFormatting sqref="AI30">
    <cfRule type="cellIs" dxfId="126" priority="126" stopIfTrue="1" operator="lessThan">
      <formula>0</formula>
    </cfRule>
  </conditionalFormatting>
  <conditionalFormatting sqref="AI32">
    <cfRule type="cellIs" dxfId="125" priority="125" stopIfTrue="1" operator="lessThan">
      <formula>0</formula>
    </cfRule>
  </conditionalFormatting>
  <conditionalFormatting sqref="AI34">
    <cfRule type="cellIs" dxfId="124" priority="124" stopIfTrue="1" operator="lessThan">
      <formula>0</formula>
    </cfRule>
  </conditionalFormatting>
  <conditionalFormatting sqref="AI38">
    <cfRule type="cellIs" dxfId="123" priority="123" stopIfTrue="1" operator="lessThan">
      <formula>0</formula>
    </cfRule>
  </conditionalFormatting>
  <conditionalFormatting sqref="AI41">
    <cfRule type="cellIs" dxfId="122" priority="122" stopIfTrue="1" operator="lessThan">
      <formula>0</formula>
    </cfRule>
  </conditionalFormatting>
  <conditionalFormatting sqref="AI43">
    <cfRule type="cellIs" dxfId="121" priority="121" stopIfTrue="1" operator="lessThan">
      <formula>0</formula>
    </cfRule>
  </conditionalFormatting>
  <conditionalFormatting sqref="AI47">
    <cfRule type="cellIs" dxfId="120" priority="120" stopIfTrue="1" operator="lessThan">
      <formula>0</formula>
    </cfRule>
  </conditionalFormatting>
  <conditionalFormatting sqref="AI50">
    <cfRule type="cellIs" dxfId="119" priority="119" stopIfTrue="1" operator="lessThan">
      <formula>0</formula>
    </cfRule>
  </conditionalFormatting>
  <conditionalFormatting sqref="AI36">
    <cfRule type="cellIs" dxfId="118" priority="118" stopIfTrue="1" operator="lessThan">
      <formula>0</formula>
    </cfRule>
  </conditionalFormatting>
  <conditionalFormatting sqref="AI45">
    <cfRule type="cellIs" dxfId="117" priority="117" stopIfTrue="1" operator="lessThan">
      <formula>0</formula>
    </cfRule>
  </conditionalFormatting>
  <conditionalFormatting sqref="AI46">
    <cfRule type="cellIs" dxfId="116" priority="116" stopIfTrue="1" operator="lessThan">
      <formula>0</formula>
    </cfRule>
  </conditionalFormatting>
  <conditionalFormatting sqref="AI49">
    <cfRule type="cellIs" dxfId="115" priority="115" stopIfTrue="1" operator="lessThan">
      <formula>0</formula>
    </cfRule>
  </conditionalFormatting>
  <conditionalFormatting sqref="AI51">
    <cfRule type="cellIs" dxfId="114" priority="114" stopIfTrue="1" operator="lessThan">
      <formula>0</formula>
    </cfRule>
  </conditionalFormatting>
  <conditionalFormatting sqref="AI52">
    <cfRule type="cellIs" dxfId="113" priority="113" stopIfTrue="1" operator="lessThan">
      <formula>0</formula>
    </cfRule>
  </conditionalFormatting>
  <conditionalFormatting sqref="AI53">
    <cfRule type="cellIs" dxfId="112" priority="112" stopIfTrue="1" operator="lessThan">
      <formula>0</formula>
    </cfRule>
  </conditionalFormatting>
  <conditionalFormatting sqref="AI56">
    <cfRule type="cellIs" dxfId="111" priority="111" stopIfTrue="1" operator="lessThan">
      <formula>0</formula>
    </cfRule>
  </conditionalFormatting>
  <conditionalFormatting sqref="AI57">
    <cfRule type="cellIs" dxfId="110" priority="110" stopIfTrue="1" operator="lessThan">
      <formula>0</formula>
    </cfRule>
  </conditionalFormatting>
  <conditionalFormatting sqref="AN56">
    <cfRule type="cellIs" dxfId="109" priority="109" stopIfTrue="1" operator="lessThan">
      <formula>0</formula>
    </cfRule>
  </conditionalFormatting>
  <conditionalFormatting sqref="AO56:AR56">
    <cfRule type="cellIs" dxfId="108" priority="108" stopIfTrue="1" operator="lessThan">
      <formula>0</formula>
    </cfRule>
  </conditionalFormatting>
  <conditionalFormatting sqref="AN57">
    <cfRule type="cellIs" dxfId="107" priority="107" stopIfTrue="1" operator="lessThan">
      <formula>0</formula>
    </cfRule>
  </conditionalFormatting>
  <conditionalFormatting sqref="AO57:AR57">
    <cfRule type="cellIs" dxfId="106" priority="106" stopIfTrue="1" operator="lessThan">
      <formula>0</formula>
    </cfRule>
  </conditionalFormatting>
  <conditionalFormatting sqref="J56">
    <cfRule type="cellIs" dxfId="105" priority="105" stopIfTrue="1" operator="lessThan">
      <formula>0</formula>
    </cfRule>
  </conditionalFormatting>
  <conditionalFormatting sqref="K56:O56">
    <cfRule type="cellIs" dxfId="104" priority="104" stopIfTrue="1" operator="lessThan">
      <formula>0</formula>
    </cfRule>
  </conditionalFormatting>
  <conditionalFormatting sqref="J57">
    <cfRule type="cellIs" dxfId="103" priority="103" stopIfTrue="1" operator="lessThan">
      <formula>0</formula>
    </cfRule>
  </conditionalFormatting>
  <conditionalFormatting sqref="K57:O57">
    <cfRule type="cellIs" dxfId="102" priority="102" stopIfTrue="1" operator="lessThan">
      <formula>0</formula>
    </cfRule>
  </conditionalFormatting>
  <conditionalFormatting sqref="P56">
    <cfRule type="cellIs" dxfId="101" priority="101" stopIfTrue="1" operator="lessThan">
      <formula>0</formula>
    </cfRule>
  </conditionalFormatting>
  <conditionalFormatting sqref="Q56:W56">
    <cfRule type="cellIs" dxfId="100" priority="100" stopIfTrue="1" operator="lessThan">
      <formula>0</formula>
    </cfRule>
  </conditionalFormatting>
  <conditionalFormatting sqref="P57">
    <cfRule type="cellIs" dxfId="99" priority="99" stopIfTrue="1" operator="lessThan">
      <formula>0</formula>
    </cfRule>
  </conditionalFormatting>
  <conditionalFormatting sqref="Q57:W57">
    <cfRule type="cellIs" dxfId="98" priority="98" stopIfTrue="1" operator="lessThan">
      <formula>0</formula>
    </cfRule>
  </conditionalFormatting>
  <conditionalFormatting sqref="X56:Z56">
    <cfRule type="cellIs" dxfId="97" priority="97" stopIfTrue="1" operator="lessThan">
      <formula>0</formula>
    </cfRule>
  </conditionalFormatting>
  <conditionalFormatting sqref="X57:Z57">
    <cfRule type="cellIs" dxfId="96" priority="96" stopIfTrue="1" operator="lessThan">
      <formula>0</formula>
    </cfRule>
  </conditionalFormatting>
  <conditionalFormatting sqref="AA56:AC56">
    <cfRule type="cellIs" dxfId="95" priority="95" stopIfTrue="1" operator="lessThan">
      <formula>0</formula>
    </cfRule>
  </conditionalFormatting>
  <conditionalFormatting sqref="AA57:AC57">
    <cfRule type="cellIs" dxfId="94" priority="94" stopIfTrue="1" operator="lessThan">
      <formula>0</formula>
    </cfRule>
  </conditionalFormatting>
  <conditionalFormatting sqref="AV56">
    <cfRule type="cellIs" dxfId="93" priority="92" stopIfTrue="1" operator="lessThan">
      <formula>0</formula>
    </cfRule>
  </conditionalFormatting>
  <conditionalFormatting sqref="AV57">
    <cfRule type="cellIs" dxfId="92" priority="90" stopIfTrue="1" operator="lessThan">
      <formula>0</formula>
    </cfRule>
  </conditionalFormatting>
  <conditionalFormatting sqref="AU23">
    <cfRule type="cellIs" dxfId="91" priority="63" stopIfTrue="1" operator="lessThan">
      <formula>0</formula>
    </cfRule>
  </conditionalFormatting>
  <conditionalFormatting sqref="AT32">
    <cfRule type="cellIs" dxfId="90" priority="52" stopIfTrue="1" operator="lessThan">
      <formula>0</formula>
    </cfRule>
  </conditionalFormatting>
  <conditionalFormatting sqref="AU32">
    <cfRule type="cellIs" dxfId="89" priority="51" stopIfTrue="1" operator="lessThan">
      <formula>0</formula>
    </cfRule>
  </conditionalFormatting>
  <conditionalFormatting sqref="AS36">
    <cfRule type="cellIs" dxfId="88" priority="47" stopIfTrue="1" operator="lessThan">
      <formula>0</formula>
    </cfRule>
  </conditionalFormatting>
  <conditionalFormatting sqref="AT36">
    <cfRule type="cellIs" dxfId="87" priority="46" stopIfTrue="1" operator="lessThan">
      <formula>0</formula>
    </cfRule>
  </conditionalFormatting>
  <conditionalFormatting sqref="AU38">
    <cfRule type="cellIs" dxfId="86" priority="42" stopIfTrue="1" operator="lessThan">
      <formula>0</formula>
    </cfRule>
  </conditionalFormatting>
  <conditionalFormatting sqref="AS41">
    <cfRule type="cellIs" dxfId="85" priority="41" stopIfTrue="1" operator="lessThan">
      <formula>0</formula>
    </cfRule>
  </conditionalFormatting>
  <conditionalFormatting sqref="AT43">
    <cfRule type="cellIs" dxfId="84" priority="37" stopIfTrue="1" operator="lessThan">
      <formula>0</formula>
    </cfRule>
  </conditionalFormatting>
  <conditionalFormatting sqref="AU43">
    <cfRule type="cellIs" dxfId="83" priority="36" stopIfTrue="1" operator="lessThan">
      <formula>0</formula>
    </cfRule>
  </conditionalFormatting>
  <conditionalFormatting sqref="AS46">
    <cfRule type="cellIs" dxfId="82" priority="32" stopIfTrue="1" operator="lessThan">
      <formula>0</formula>
    </cfRule>
  </conditionalFormatting>
  <conditionalFormatting sqref="AT46">
    <cfRule type="cellIs" dxfId="81" priority="31" stopIfTrue="1" operator="lessThan">
      <formula>0</formula>
    </cfRule>
  </conditionalFormatting>
  <conditionalFormatting sqref="AS49">
    <cfRule type="cellIs" dxfId="80" priority="26" stopIfTrue="1" operator="lessThan">
      <formula>0</formula>
    </cfRule>
  </conditionalFormatting>
  <conditionalFormatting sqref="AT50">
    <cfRule type="cellIs" dxfId="79" priority="22" stopIfTrue="1" operator="lessThan">
      <formula>0</formula>
    </cfRule>
  </conditionalFormatting>
  <conditionalFormatting sqref="AU50">
    <cfRule type="cellIs" dxfId="78" priority="21" stopIfTrue="1" operator="lessThan">
      <formula>0</formula>
    </cfRule>
  </conditionalFormatting>
  <conditionalFormatting sqref="AS52">
    <cfRule type="cellIs" dxfId="77" priority="17" stopIfTrue="1" operator="lessThan">
      <formula>0</formula>
    </cfRule>
  </conditionalFormatting>
  <conditionalFormatting sqref="AU53">
    <cfRule type="cellIs" dxfId="76" priority="12" stopIfTrue="1" operator="lessThan">
      <formula>0</formula>
    </cfRule>
  </conditionalFormatting>
  <conditionalFormatting sqref="AS56">
    <cfRule type="cellIs" dxfId="75" priority="11" stopIfTrue="1" operator="lessThan">
      <formula>0</formula>
    </cfRule>
  </conditionalFormatting>
  <conditionalFormatting sqref="AS23">
    <cfRule type="cellIs" dxfId="74" priority="65" stopIfTrue="1" operator="lessThan">
      <formula>0</formula>
    </cfRule>
  </conditionalFormatting>
  <conditionalFormatting sqref="AT23">
    <cfRule type="cellIs" dxfId="73" priority="64" stopIfTrue="1" operator="lessThan">
      <formula>0</formula>
    </cfRule>
  </conditionalFormatting>
  <conditionalFormatting sqref="AU26">
    <cfRule type="cellIs" dxfId="72" priority="60" stopIfTrue="1" operator="lessThan">
      <formula>0</formula>
    </cfRule>
  </conditionalFormatting>
  <conditionalFormatting sqref="AS28">
    <cfRule type="cellIs" dxfId="71" priority="59" stopIfTrue="1" operator="lessThan">
      <formula>0</formula>
    </cfRule>
  </conditionalFormatting>
  <conditionalFormatting sqref="AT28">
    <cfRule type="cellIs" dxfId="70" priority="58" stopIfTrue="1" operator="lessThan">
      <formula>0</formula>
    </cfRule>
  </conditionalFormatting>
  <conditionalFormatting sqref="AU28">
    <cfRule type="cellIs" dxfId="69" priority="57" stopIfTrue="1" operator="lessThan">
      <formula>0</formula>
    </cfRule>
  </conditionalFormatting>
  <conditionalFormatting sqref="AS30">
    <cfRule type="cellIs" dxfId="68" priority="56" stopIfTrue="1" operator="lessThan">
      <formula>0</formula>
    </cfRule>
  </conditionalFormatting>
  <conditionalFormatting sqref="AT30">
    <cfRule type="cellIs" dxfId="67" priority="55" stopIfTrue="1" operator="lessThan">
      <formula>0</formula>
    </cfRule>
  </conditionalFormatting>
  <conditionalFormatting sqref="AU30">
    <cfRule type="cellIs" dxfId="66" priority="54" stopIfTrue="1" operator="lessThan">
      <formula>0</formula>
    </cfRule>
  </conditionalFormatting>
  <conditionalFormatting sqref="AS32">
    <cfRule type="cellIs" dxfId="65" priority="53" stopIfTrue="1" operator="lessThan">
      <formula>0</formula>
    </cfRule>
  </conditionalFormatting>
  <conditionalFormatting sqref="AS34">
    <cfRule type="cellIs" dxfId="64" priority="50" stopIfTrue="1" operator="lessThan">
      <formula>0</formula>
    </cfRule>
  </conditionalFormatting>
  <conditionalFormatting sqref="AT34">
    <cfRule type="cellIs" dxfId="63" priority="49" stopIfTrue="1" operator="lessThan">
      <formula>0</formula>
    </cfRule>
  </conditionalFormatting>
  <conditionalFormatting sqref="AU34">
    <cfRule type="cellIs" dxfId="62" priority="48" stopIfTrue="1" operator="lessThan">
      <formula>0</formula>
    </cfRule>
  </conditionalFormatting>
  <conditionalFormatting sqref="AU36">
    <cfRule type="cellIs" dxfId="61" priority="45" stopIfTrue="1" operator="lessThan">
      <formula>0</formula>
    </cfRule>
  </conditionalFormatting>
  <conditionalFormatting sqref="AS38">
    <cfRule type="cellIs" dxfId="60" priority="44" stopIfTrue="1" operator="lessThan">
      <formula>0</formula>
    </cfRule>
  </conditionalFormatting>
  <conditionalFormatting sqref="AT38">
    <cfRule type="cellIs" dxfId="59" priority="43" stopIfTrue="1" operator="lessThan">
      <formula>0</formula>
    </cfRule>
  </conditionalFormatting>
  <conditionalFormatting sqref="AT41">
    <cfRule type="cellIs" dxfId="58" priority="40" stopIfTrue="1" operator="lessThan">
      <formula>0</formula>
    </cfRule>
  </conditionalFormatting>
  <conditionalFormatting sqref="AU41">
    <cfRule type="cellIs" dxfId="57" priority="39" stopIfTrue="1" operator="lessThan">
      <formula>0</formula>
    </cfRule>
  </conditionalFormatting>
  <conditionalFormatting sqref="AS43">
    <cfRule type="cellIs" dxfId="56" priority="38" stopIfTrue="1" operator="lessThan">
      <formula>0</formula>
    </cfRule>
  </conditionalFormatting>
  <conditionalFormatting sqref="AU46">
    <cfRule type="cellIs" dxfId="55" priority="30" stopIfTrue="1" operator="lessThan">
      <formula>0</formula>
    </cfRule>
  </conditionalFormatting>
  <conditionalFormatting sqref="AS47">
    <cfRule type="cellIs" dxfId="54" priority="29" stopIfTrue="1" operator="lessThan">
      <formula>0</formula>
    </cfRule>
  </conditionalFormatting>
  <conditionalFormatting sqref="AT47">
    <cfRule type="cellIs" dxfId="53" priority="28" stopIfTrue="1" operator="lessThan">
      <formula>0</formula>
    </cfRule>
  </conditionalFormatting>
  <conditionalFormatting sqref="AT49">
    <cfRule type="cellIs" dxfId="52" priority="25" stopIfTrue="1" operator="lessThan">
      <formula>0</formula>
    </cfRule>
  </conditionalFormatting>
  <conditionalFormatting sqref="AU49">
    <cfRule type="cellIs" dxfId="51" priority="24" stopIfTrue="1" operator="lessThan">
      <formula>0</formula>
    </cfRule>
  </conditionalFormatting>
  <conditionalFormatting sqref="AS50">
    <cfRule type="cellIs" dxfId="50" priority="23" stopIfTrue="1" operator="lessThan">
      <formula>0</formula>
    </cfRule>
  </conditionalFormatting>
  <conditionalFormatting sqref="AS51">
    <cfRule type="cellIs" dxfId="49" priority="20" stopIfTrue="1" operator="lessThan">
      <formula>0</formula>
    </cfRule>
  </conditionalFormatting>
  <conditionalFormatting sqref="AT51">
    <cfRule type="cellIs" dxfId="48" priority="19" stopIfTrue="1" operator="lessThan">
      <formula>0</formula>
    </cfRule>
  </conditionalFormatting>
  <conditionalFormatting sqref="AU52">
    <cfRule type="cellIs" dxfId="47" priority="15" stopIfTrue="1" operator="lessThan">
      <formula>0</formula>
    </cfRule>
  </conditionalFormatting>
  <conditionalFormatting sqref="AS53">
    <cfRule type="cellIs" dxfId="46" priority="14" stopIfTrue="1" operator="lessThan">
      <formula>0</formula>
    </cfRule>
  </conditionalFormatting>
  <conditionalFormatting sqref="AT53">
    <cfRule type="cellIs" dxfId="45" priority="13" stopIfTrue="1" operator="lessThan">
      <formula>0</formula>
    </cfRule>
  </conditionalFormatting>
  <conditionalFormatting sqref="AT56">
    <cfRule type="cellIs" dxfId="44" priority="10" stopIfTrue="1" operator="lessThan">
      <formula>0</formula>
    </cfRule>
  </conditionalFormatting>
  <conditionalFormatting sqref="AU56">
    <cfRule type="cellIs" dxfId="43" priority="9" stopIfTrue="1" operator="lessThan">
      <formula>0</formula>
    </cfRule>
  </conditionalFormatting>
  <conditionalFormatting sqref="AS45">
    <cfRule type="cellIs" dxfId="42" priority="5" stopIfTrue="1" operator="lessThan">
      <formula>0</formula>
    </cfRule>
  </conditionalFormatting>
  <conditionalFormatting sqref="AT45">
    <cfRule type="cellIs" dxfId="41" priority="4" stopIfTrue="1" operator="lessThan">
      <formula>0</formula>
    </cfRule>
  </conditionalFormatting>
  <conditionalFormatting sqref="AU45">
    <cfRule type="cellIs" dxfId="40" priority="3" stopIfTrue="1" operator="lessThan">
      <formula>0</formula>
    </cfRule>
  </conditionalFormatting>
  <conditionalFormatting sqref="E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13" activePane="bottomRight" state="frozen"/>
      <selection activeCell="B1" sqref="B1"/>
      <selection pane="topRight" activeCell="B1" sqref="B1"/>
      <selection pane="bottomLeft" activeCell="B1" sqref="B1"/>
      <selection pane="bottomRight" activeCell="L22" sqref="L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40485067</v>
      </c>
      <c r="D5" s="110">
        <v>39361339</v>
      </c>
      <c r="E5" s="346"/>
      <c r="F5" s="346"/>
      <c r="G5" s="312"/>
      <c r="H5" s="117">
        <v>836712</v>
      </c>
      <c r="I5" s="118">
        <v>340557</v>
      </c>
      <c r="J5" s="346"/>
      <c r="K5" s="346"/>
      <c r="L5" s="312"/>
      <c r="M5" s="117">
        <v>1883275</v>
      </c>
      <c r="N5" s="118">
        <v>1611447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40539228.471015364</v>
      </c>
      <c r="D6" s="383">
        <v>40984087.044898145</v>
      </c>
      <c r="E6" s="115">
        <f>SUM('Pt 1 Summary of Data'!E$12,'Pt 1 Summary of Data'!E$22)+SUM('Pt 1 Summary of Data'!G$12,'Pt 1 Summary of Data'!G$22)-SUM('Pt 1 Summary of Data'!H$12,'Pt 1 Summary of Data'!H$22)</f>
        <v>213208157.64911455</v>
      </c>
      <c r="F6" s="115">
        <f t="shared" ref="F6:F11" si="0">SUM(C6:E6)</f>
        <v>294731473.1650281</v>
      </c>
      <c r="G6" s="116">
        <f>SUM('Pt 1 Summary of Data'!I$12,'Pt 1 Summary of Data'!I$22)</f>
        <v>181929593.77811611</v>
      </c>
      <c r="H6" s="109">
        <v>760117.07101834519</v>
      </c>
      <c r="I6" s="110">
        <v>343426.90993437491</v>
      </c>
      <c r="J6" s="115">
        <f>SUM('Pt 1 Summary of Data'!K$12,'Pt 1 Summary of Data'!K$22)+SUM('Pt 1 Summary of Data'!M$12,'Pt 1 Summary of Data'!M$22)-SUM('Pt 1 Summary of Data'!N$12,'Pt 1 Summary of Data'!N$22)</f>
        <v>214297.83730358229</v>
      </c>
      <c r="K6" s="115">
        <f>SUM(H6:J6)</f>
        <v>1317841.8182563025</v>
      </c>
      <c r="L6" s="116">
        <f>SUM('Pt 1 Summary of Data'!O$12,'Pt 1 Summary of Data'!O$22)</f>
        <v>0</v>
      </c>
      <c r="M6" s="109">
        <v>1746869.4242044925</v>
      </c>
      <c r="N6" s="110">
        <v>1618743.0625186325</v>
      </c>
      <c r="O6" s="115">
        <f>SUM('Pt 1 Summary of Data'!Q$12,'Pt 1 Summary of Data'!Q$22)+SUM('Pt 1 Summary of Data'!S$12,'Pt 1 Summary of Data'!S$22)-SUM('Pt 1 Summary of Data'!T$12,'Pt 1 Summary of Data'!T$22)</f>
        <v>2604640.0247237207</v>
      </c>
      <c r="P6" s="115">
        <f>SUM(M6:O6)</f>
        <v>5970252.5114468457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676244</v>
      </c>
      <c r="D7" s="110">
        <v>676701</v>
      </c>
      <c r="E7" s="115">
        <f>SUM('Pt 1 Summary of Data'!E$37:E$41)+SUM('Pt 1 Summary of Data'!G$37:G$41)-SUM('Pt 1 Summary of Data'!H$37:H$41)+MAX(0,MIN('Pt 1 Summary of Data'!E$42+'Pt 1 Summary of Data'!G$42-'Pt 1 Summary of Data'!H$42,0.3%*('Pt 1 Summary of Data'!E$5+'Pt 1 Summary of Data'!G$5-'Pt 1 Summary of Data'!H$5-SUM(E$9:E$11))))</f>
        <v>1337725</v>
      </c>
      <c r="F7" s="115">
        <f t="shared" si="0"/>
        <v>2690670</v>
      </c>
      <c r="G7" s="116">
        <f>SUM('Pt 1 Summary of Data'!I$37:I$41)+MAX(0,MIN('Pt 1 Summary of Data'!I$42,0.3%*('Pt 1 Summary of Data'!I$5-SUM(G$9:G$10))))</f>
        <v>1025302.98</v>
      </c>
      <c r="H7" s="109">
        <v>5744</v>
      </c>
      <c r="I7" s="110">
        <v>5937</v>
      </c>
      <c r="J7" s="115">
        <f>SUM('Pt 1 Summary of Data'!K$37:K$41)+SUM('Pt 1 Summary of Data'!M$37:M$41)-SUM('Pt 1 Summary of Data'!N$37:N$41)+MAX(0,MIN('Pt 1 Summary of Data'!K$42+'Pt 1 Summary of Data'!M$42-'Pt 1 Summary of Data'!N$42,0.3%*('Pt 1 Summary of Data'!K$5+'Pt 1 Summary of Data'!M$5-'Pt 1 Summary of Data'!N$5-SUM(J$10:J$11))))</f>
        <v>3691</v>
      </c>
      <c r="K7" s="115">
        <f>SUM(H7:J7)</f>
        <v>15372</v>
      </c>
      <c r="L7" s="116">
        <f>SUM('Pt 1 Summary of Data'!O$37:O$41)+MAX(0,MIN('Pt 1 Summary of Data'!O$42,0.3%*('Pt 1 Summary of Data'!O$5-L$10)))</f>
        <v>0</v>
      </c>
      <c r="M7" s="109">
        <v>29266</v>
      </c>
      <c r="N7" s="110">
        <v>31621</v>
      </c>
      <c r="O7" s="115">
        <f>SUM('Pt 1 Summary of Data'!Q$37:Q$41)+SUM('Pt 1 Summary of Data'!S$37:S$41)-SUM('Pt 1 Summary of Data'!T$37:T$41)+MAX(0,MIN('Pt 1 Summary of Data'!Q$42+'Pt 1 Summary of Data'!S$42-'Pt 1 Summary of Data'!T$42,0.3%*('Pt 1 Summary of Data'!Q$5+'Pt 1 Summary of Data'!S$5-'Pt 1 Summary of Data'!T$5)))</f>
        <v>79085</v>
      </c>
      <c r="P7" s="115">
        <f>SUM(M7:O7)</f>
        <v>139972</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22595983</v>
      </c>
      <c r="F8" s="269">
        <v>22595983</v>
      </c>
      <c r="G8" s="270">
        <v>22595983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19151684</v>
      </c>
      <c r="F9" s="115">
        <f t="shared" si="0"/>
        <v>19151684</v>
      </c>
      <c r="G9" s="116">
        <f>'Pt 2 Premium and Claims'!I$15</f>
        <v>19151684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-97122696</v>
      </c>
      <c r="F10" s="115">
        <f t="shared" si="0"/>
        <v>-97122696</v>
      </c>
      <c r="G10" s="116">
        <f>'Pt 2 Premium and Claims'!I$16</f>
        <v>-97122696</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30977906.807520717</v>
      </c>
      <c r="F11" s="115">
        <f t="shared" si="0"/>
        <v>30977906.807520717</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41215472.471015364</v>
      </c>
      <c r="D12" s="115">
        <f>SUM(D$6:D$7)+IF(AND(OR('Company Information'!$C$12="District of Columbia",'Company Information'!$C$12="Massachusetts",'Company Information'!$C$12="Vermont"),SUM($C$6:$F$11,$C$15:$F$16,$C$37:$D$37)&lt;&gt;0),SUM(I$6:I$7),0)</f>
        <v>41660788.044898145</v>
      </c>
      <c r="E12" s="115">
        <f>SUM(E$6:E$7)-SUM(E$8:E$11)+IF(AND(OR('Company Information'!$C$12="District of Columbia",'Company Information'!$C$12="Massachusetts",'Company Information'!$C$12="Vermont"),SUM($C$6:$F$11,$C$15:$F$16,$C$37:$D$37)&lt;&gt;0),SUM(J$6:J$7)-SUM(J$10:J$11),0)</f>
        <v>238943004.84159383</v>
      </c>
      <c r="F12" s="115">
        <f>IFERROR(SUM(C$12:E$12)+C$17*MAX(0,E$49-C$49)+D$17*MAX(0,E$49-D$49),0)</f>
        <v>321819265.35750735</v>
      </c>
      <c r="G12" s="311"/>
      <c r="H12" s="114">
        <f>SUM(H$6:H$7)+IF(AND(OR('Company Information'!$C$12="District of Columbia",'Company Information'!$C$12="Massachusetts",'Company Information'!$C$12="Vermont"),SUM($H$6:$K$11,$H$15:$K$16,$H$37:$I$37)&lt;&gt;0),SUM(C$6:C$7),0)</f>
        <v>765861.07101834519</v>
      </c>
      <c r="I12" s="115">
        <f>SUM(I$6:I$7)+IF(AND(OR('Company Information'!$C$12="District of Columbia",'Company Information'!$C$12="Massachusetts",'Company Information'!$C$12="Vermont"),SUM($H$6:$K$11,$H$15:$K$16,$H$37:$I$37)&lt;&gt;0),SUM(D$6:D$7),0)</f>
        <v>349363.90993437491</v>
      </c>
      <c r="J12" s="115">
        <f>SUM(J$6:J$7)-SUM(J$10:J$11)+IF(AND(OR('Company Information'!$C$12="District of Columbia",'Company Information'!$C$12="Massachusetts",'Company Information'!$C$12="Vermont"),SUM($H$6:$K$11,$H$15:$K$16,$H$37:$I$37)&lt;&gt;0),SUM(E$6:E$7)-SUM(E$8:E$11),0)</f>
        <v>217988.83730358229</v>
      </c>
      <c r="K12" s="115">
        <f>IFERROR(SUM(H$12:J$12)+H$17*MAX(0,J$49-H$49)+I$17*MAX(0,J$49-I$49),0)</f>
        <v>1333213.8182563025</v>
      </c>
      <c r="L12" s="311"/>
      <c r="M12" s="114">
        <f>SUM(M$6:M$7)</f>
        <v>1776135.4242044925</v>
      </c>
      <c r="N12" s="115">
        <f>SUM(N$6:N$7)</f>
        <v>1650364.0625186325</v>
      </c>
      <c r="O12" s="115">
        <f>SUM(O$6:O$7)</f>
        <v>2683725.0247237207</v>
      </c>
      <c r="P12" s="115">
        <f>SUM(M$12:O$12)+M$17*MAX(0,O$49-M$49)+N$17*MAX(0,O$49-N$49)</f>
        <v>6110224.5114468457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54824399</v>
      </c>
      <c r="D15" s="118">
        <v>51984819</v>
      </c>
      <c r="E15" s="106">
        <f>SUM('Pt 1 Summary of Data'!E$5:E$7)+SUM('Pt 1 Summary of Data'!G$5:G$7)-SUM('Pt 1 Summary of Data'!H$5:H$7)-SUM(E$9:E$11)+D$55</f>
        <v>286894259.86999995</v>
      </c>
      <c r="F15" s="106">
        <f>SUM(C15:E15)</f>
        <v>393703477.86999995</v>
      </c>
      <c r="G15" s="107">
        <f>SUM('Pt 1 Summary of Data'!I$5:I$7)-SUM(G$9:G$10)</f>
        <v>251393346.60000002</v>
      </c>
      <c r="H15" s="117">
        <v>454412</v>
      </c>
      <c r="I15" s="118">
        <v>471521</v>
      </c>
      <c r="J15" s="106">
        <f>SUM('Pt 1 Summary of Data'!K$5:K$7)+SUM('Pt 1 Summary of Data'!M$5:M$7)-SUM('Pt 1 Summary of Data'!N$5:N$7)-SUM(J$10:J$11)+I$55</f>
        <v>270613</v>
      </c>
      <c r="K15" s="106">
        <f>SUM(H15:J15)</f>
        <v>1196546</v>
      </c>
      <c r="L15" s="107">
        <f>SUM('Pt 1 Summary of Data'!O$5:O$7)-L$10</f>
        <v>0</v>
      </c>
      <c r="M15" s="117">
        <v>2233451</v>
      </c>
      <c r="N15" s="118">
        <v>2391067</v>
      </c>
      <c r="O15" s="106">
        <f>SUM('Pt 1 Summary of Data'!Q$5:Q$7)+SUM('Pt 1 Summary of Data'!S$5:S$7)-SUM('Pt 1 Summary of Data'!T$5:T$7)+N$55</f>
        <v>3071469</v>
      </c>
      <c r="P15" s="106">
        <f>SUM(M15:O15)</f>
        <v>7695987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0</v>
      </c>
      <c r="D16" s="110">
        <v>240313</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15816721.17</v>
      </c>
      <c r="F16" s="115">
        <f>SUM(C16:E16)</f>
        <v>16057034.17</v>
      </c>
      <c r="G16" s="116">
        <f>SUM('Pt 1 Summary of Data'!I$25:I$28,'Pt 1 Summary of Data'!I$30,'Pt 1 Summary of Data'!I$34:I$35)+IF('Company Information'!$C$15="No",IF(MAX('Pt 1 Summary of Data'!I$31:I$32)=0,MIN('Pt 1 Summary of Data'!I$31:I$32),MAX('Pt 1 Summary of Data'!I$31:I$32)),SUM('Pt 1 Summary of Data'!I$31:I$32))</f>
        <v>15264807.632326258</v>
      </c>
      <c r="H16" s="109">
        <v>0</v>
      </c>
      <c r="I16" s="110">
        <v>2176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6338.1868463475585</v>
      </c>
      <c r="K16" s="115">
        <f>SUM(H16:J16)</f>
        <v>8514.1868463475585</v>
      </c>
      <c r="L16" s="116">
        <f>SUM('Pt 1 Summary of Data'!O$25:O$28,'Pt 1 Summary of Data'!O$30,'Pt 1 Summary of Data'!O$34:O$35)+IF('Company Information'!$C$15="No",IF(MAX('Pt 1 Summary of Data'!O$31:O$32)=0,MIN('Pt 1 Summary of Data'!O$31:O$32),MAX('Pt 1 Summary of Data'!O$31:O$32)),SUM('Pt 1 Summary of Data'!O$31:O$32))</f>
        <v>0</v>
      </c>
      <c r="M16" s="109">
        <v>0</v>
      </c>
      <c r="N16" s="110">
        <v>11040</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95686.201305052935</v>
      </c>
      <c r="P16" s="115">
        <f>SUM(M16:O16)</f>
        <v>106726.20130505293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54824399</v>
      </c>
      <c r="D17" s="115">
        <f>D$15-D$16+IF(AND(OR('Company Information'!$C$12="District of Columbia",'Company Information'!$C$12="Massachusetts",'Company Information'!$C$12="Vermont"),SUM($C$6:$F$11,$C$15:$F$16,$C$37:$D$37)&lt;&gt;0),I$15-I$16,0)</f>
        <v>51744506</v>
      </c>
      <c r="E17" s="115">
        <f>E$15-E$16+IF(AND(OR('Company Information'!$C$12="District of Columbia",'Company Information'!$C$12="Massachusetts",'Company Information'!$C$12="Vermont"),SUM($C$6:$F$11,$C$15:$F$16,$C$37:$D$37)&lt;&gt;0),J$15-J$16,0)</f>
        <v>271077538.69999993</v>
      </c>
      <c r="F17" s="115">
        <f>F$15-F$16+IF(AND(OR('Company Information'!$C$12="District of Columbia",'Company Information'!$C$12="Massachusetts",'Company Information'!$C$12="Vermont"),SUM($C$6:$F$11,$C$15:$F$16,$C$37:$D$37)&lt;&gt;0),K$15-K$16,0)</f>
        <v>377646443.69999993</v>
      </c>
      <c r="G17" s="314"/>
      <c r="H17" s="114">
        <f>H$15-H$16+IF(AND(OR('Company Information'!$C$12="District of Columbia",'Company Information'!$C$12="Massachusetts",'Company Information'!$C$12="Vermont"),SUM($H$6:$K$11,$H$15:$K$16,$H$37:$I$37)&lt;&gt;0),C$15-C$16,0)</f>
        <v>454412</v>
      </c>
      <c r="I17" s="115">
        <f>I$15-I$16+IF(AND(OR('Company Information'!$C$12="District of Columbia",'Company Information'!$C$12="Massachusetts",'Company Information'!$C$12="Vermont"),SUM($H$6:$K$11,$H$15:$K$16,$H$37:$I$37)&lt;&gt;0),D$15-D$16,0)</f>
        <v>469345</v>
      </c>
      <c r="J17" s="115">
        <f>J$15-J$16+IF(AND(OR('Company Information'!$C$12="District of Columbia",'Company Information'!$C$12="Massachusetts",'Company Information'!$C$12="Vermont"),SUM($H$6:$K$11,$H$15:$K$16,$H$37:$I$37)&lt;&gt;0),E$15-E$16,0)</f>
        <v>264274.81315365242</v>
      </c>
      <c r="K17" s="115">
        <f>K$15-K$16+IF(AND(OR('Company Information'!$C$12="District of Columbia",'Company Information'!$C$12="Massachusetts",'Company Information'!$C$12="Vermont"),SUM($H$6:$K$11,$H$15:$K$16,$H$37:$I$37)&lt;&gt;0),F$15-F$16,0)</f>
        <v>1188031.8131536525</v>
      </c>
      <c r="L17" s="314"/>
      <c r="M17" s="114">
        <f>M$15-M$16</f>
        <v>2233451</v>
      </c>
      <c r="N17" s="115">
        <f>N$15-N$16</f>
        <v>2380027</v>
      </c>
      <c r="O17" s="115">
        <f>O$15-O$16</f>
        <v>2975782.7986949473</v>
      </c>
      <c r="P17" s="115">
        <f>P$15-P$16</f>
        <v>7589260.7986949468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238329925.7581161</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38715679.462562323</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1.009322832386405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16694287.705014536</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-40917066.253004655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16694287.705014536</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70674774.79990311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70674774.79990311</v>
      </c>
      <c r="H27" s="292"/>
      <c r="I27" s="288"/>
      <c r="J27" s="288"/>
      <c r="K27" s="288"/>
      <c r="L27" s="116">
        <f>L$20+L$23+L$16</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72100946.961845338</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62490515.425861016</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180718571.80009693</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62490515.425861016</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188902831.17413902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1.2616535404830063</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30977906.807520699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30977906.807520699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20777</v>
      </c>
      <c r="D37" s="122">
        <v>19214.583333333332</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78668.416666666672</v>
      </c>
      <c r="F37" s="256">
        <f>SUM(C$37:E$37)+IF(AND(OR('Company Information'!$C$12="District of Columbia",'Company Information'!$C$12="Massachusetts",'Company Information'!$C$12="Vermont"),SUM($C$6:$F$11,$C$15:$F$16,$C$37:$D$37)&lt;&gt;0,SUM(C$37:D$37)&lt;&gt;SUM(H$37:I$37)),SUM(H$37:I$37),0)</f>
        <v>118660</v>
      </c>
      <c r="G37" s="312"/>
      <c r="H37" s="121">
        <v>176</v>
      </c>
      <c r="I37" s="122">
        <v>174.83333333333334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78.25</v>
      </c>
      <c r="K37" s="256">
        <f>SUM(H$37:J$37)+IF(AND(OR('Company Information'!$C$12="District of Columbia",'Company Information'!$C$12="Massachusetts",'Company Information'!$C$12="Vermont"),SUM($H$6:$K$11,$H$15:$K$16,$H$37:$I$37)&lt;&gt;0,SUM(H$37:I$37)&lt;&gt;SUM(C$37:D$37)),SUM(C$37:D$37),0)</f>
        <v>429.08333333333337</v>
      </c>
      <c r="L37" s="312"/>
      <c r="M37" s="121">
        <v>901</v>
      </c>
      <c r="N37" s="122">
        <v>899.5</v>
      </c>
      <c r="O37" s="256">
        <f>('Pt 1 Summary of Data'!Q$59+'Pt 1 Summary of Data'!S$59-'Pt 1 Summary of Data'!T$59)/12</f>
        <v>1163.5</v>
      </c>
      <c r="P37" s="256">
        <f>SUM(M$37:O$37)</f>
        <v>2964</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4.9215999999999996E-2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4.9215999999999996E-2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0.75177244480172711</v>
      </c>
      <c r="D44" s="260">
        <f t="shared" ref="D44:F44" si="1">IF(OR(D$37&lt;1000,D$17&lt;=0),"",D$12/D$17)</f>
        <v>0.8051248579877861</v>
      </c>
      <c r="E44" s="260">
        <f t="shared" si="1"/>
        <v>0.88145630208790848</v>
      </c>
      <c r="F44" s="260">
        <f t="shared" si="1"/>
        <v>0.85217078229169996</v>
      </c>
      <c r="G44" s="311"/>
      <c r="H44" s="262" t="str">
        <f t="shared" ref="H44:K44" si="2">IF(OR(H$37&lt;1000,H$17&lt;=0),"",H$12/H$17)</f>
        <v/>
      </c>
      <c r="I44" s="260" t="str">
        <f t="shared" si="2"/>
        <v/>
      </c>
      <c r="J44" s="260" t="str">
        <f t="shared" si="2"/>
        <v/>
      </c>
      <c r="K44" s="260" t="str">
        <f t="shared" si="2"/>
        <v/>
      </c>
      <c r="L44" s="311"/>
      <c r="M44" s="262" t="str">
        <f t="shared" ref="M44:P44" si="3">IF(OR(M$37&lt;1000,M$17&lt;=0),"",M$12/M$17)</f>
        <v/>
      </c>
      <c r="N44" s="260" t="str">
        <f t="shared" si="3"/>
        <v/>
      </c>
      <c r="O44" s="260">
        <f t="shared" si="3"/>
        <v>0.90185514409878609</v>
      </c>
      <c r="P44" s="260">
        <f t="shared" si="3"/>
        <v>0.80511457881346793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4">IF(OR(Q$37&lt;1000,Q$17&lt;=0),"",Q$13/Q$17)</f>
        <v/>
      </c>
      <c r="R45" s="260" t="str">
        <f t="shared" si="4"/>
        <v/>
      </c>
      <c r="S45" s="260" t="str">
        <f t="shared" si="4"/>
        <v/>
      </c>
      <c r="T45" s="260" t="str">
        <f t="shared" si="4"/>
        <v/>
      </c>
      <c r="U45" s="262" t="str">
        <f t="shared" si="4"/>
        <v/>
      </c>
      <c r="V45" s="260" t="str">
        <f t="shared" si="4"/>
        <v/>
      </c>
      <c r="W45" s="260" t="str">
        <f t="shared" si="4"/>
        <v/>
      </c>
      <c r="X45" s="260" t="str">
        <f t="shared" si="4"/>
        <v/>
      </c>
      <c r="Y45" s="262" t="str">
        <f t="shared" si="4"/>
        <v/>
      </c>
      <c r="Z45" s="260" t="str">
        <f t="shared" si="4"/>
        <v/>
      </c>
      <c r="AA45" s="260" t="str">
        <f t="shared" si="4"/>
        <v/>
      </c>
      <c r="AB45" s="260" t="str">
        <f t="shared" si="4"/>
        <v/>
      </c>
      <c r="AC45" s="292"/>
      <c r="AD45" s="288"/>
      <c r="AE45" s="288"/>
      <c r="AF45" s="288"/>
      <c r="AG45" s="292"/>
      <c r="AH45" s="288"/>
      <c r="AI45" s="288"/>
      <c r="AJ45" s="288"/>
      <c r="AK45" s="292"/>
      <c r="AL45" s="260" t="str">
        <f>IF(OR(AL$37&lt;1000,AL$17&lt;=0),"",AL$13/AL$17)</f>
        <v/>
      </c>
      <c r="AM45" s="260" t="str">
        <f t="shared" ref="AM45:AN45" si="5">IF(OR(AM$37&lt;1000,AM$17&lt;=0),"",AM$13/AM$17)</f>
        <v/>
      </c>
      <c r="AN45" s="261" t="str">
        <f t="shared" si="5"/>
        <v/>
      </c>
    </row>
    <row r="46" spans="1:40" x14ac:dyDescent="0.2">
      <c r="B46" s="197" t="s">
        <v>330</v>
      </c>
      <c r="C46" s="292"/>
      <c r="D46" s="288"/>
      <c r="E46" s="288"/>
      <c r="F46" s="260">
        <f>IF(F$44="","",F$41)</f>
        <v>0</v>
      </c>
      <c r="G46" s="311"/>
      <c r="H46" s="292"/>
      <c r="I46" s="288"/>
      <c r="J46" s="288"/>
      <c r="K46" s="260" t="str">
        <f>IF(K$44="","",K$41)</f>
        <v/>
      </c>
      <c r="L46" s="311"/>
      <c r="M46" s="292"/>
      <c r="N46" s="288"/>
      <c r="O46" s="288"/>
      <c r="P46" s="260">
        <f ca="1">IF(P$44="","",P$41)</f>
        <v>4.9215999999999996E-2</v>
      </c>
      <c r="Q46" s="293"/>
      <c r="R46" s="289"/>
      <c r="S46" s="289"/>
      <c r="T46" s="260" t="str">
        <f>IF(T$44="","",T$41)</f>
        <v/>
      </c>
      <c r="U46" s="293"/>
      <c r="V46" s="289"/>
      <c r="W46" s="289"/>
      <c r="X46" s="260" t="str">
        <f>IF(X$44="","",X$41)</f>
        <v/>
      </c>
      <c r="Y46" s="293"/>
      <c r="Z46" s="289"/>
      <c r="AA46" s="289"/>
      <c r="AB46" s="260" t="str">
        <f>IF(AB$44="","",AB$41)</f>
        <v/>
      </c>
      <c r="AC46" s="292"/>
      <c r="AD46" s="288"/>
      <c r="AE46" s="288"/>
      <c r="AF46" s="288"/>
      <c r="AG46" s="292"/>
      <c r="AH46" s="288"/>
      <c r="AI46" s="288"/>
      <c r="AJ46" s="288"/>
      <c r="AK46" s="292"/>
      <c r="AL46" s="289"/>
      <c r="AM46" s="289"/>
      <c r="AN46" s="261" t="str">
        <f>IF(AN$44="","",AN$41)</f>
        <v/>
      </c>
    </row>
    <row r="47" spans="1:40" s="76" customFormat="1" x14ac:dyDescent="0.2">
      <c r="A47" s="143"/>
      <c r="B47" s="199" t="s">
        <v>329</v>
      </c>
      <c r="C47" s="292"/>
      <c r="D47" s="288"/>
      <c r="E47" s="288"/>
      <c r="F47" s="260">
        <f>IF(F$44="","",ROUND(F$44+MAX(0,F$46),3))</f>
        <v>0.85199999999999998</v>
      </c>
      <c r="G47" s="311"/>
      <c r="H47" s="292"/>
      <c r="I47" s="288"/>
      <c r="J47" s="288"/>
      <c r="K47" s="260" t="str">
        <f>IF(K$44="","",ROUND(K$44+MAX(0,K$46),3))</f>
        <v/>
      </c>
      <c r="L47" s="311"/>
      <c r="M47" s="292"/>
      <c r="N47" s="288"/>
      <c r="O47" s="288"/>
      <c r="P47" s="260">
        <f ca="1">IF(P$44="","",ROUND(P$44+MAX(0,P$46),3))</f>
        <v>0.85399999999999998</v>
      </c>
      <c r="Q47" s="292"/>
      <c r="R47" s="288"/>
      <c r="S47" s="288"/>
      <c r="T47" s="260" t="str">
        <f>IF(T$44="","",ROUND(T$44+MAX(0,T$46),3))</f>
        <v/>
      </c>
      <c r="U47" s="292"/>
      <c r="V47" s="288"/>
      <c r="W47" s="288"/>
      <c r="X47" s="260" t="str">
        <f>IF(X$44="","",ROUND(X$44+MAX(0,X$46),3))</f>
        <v/>
      </c>
      <c r="Y47" s="292"/>
      <c r="Z47" s="288"/>
      <c r="AA47" s="288"/>
      <c r="AB47" s="260" t="str">
        <f>IF(AB$44="","",ROUND(AB$44+MAX(0,AB$46),3))</f>
        <v/>
      </c>
      <c r="AC47" s="292"/>
      <c r="AD47" s="288"/>
      <c r="AE47" s="288"/>
      <c r="AF47" s="288"/>
      <c r="AG47" s="292"/>
      <c r="AH47" s="288"/>
      <c r="AI47" s="288"/>
      <c r="AJ47" s="288"/>
      <c r="AK47" s="292"/>
      <c r="AL47" s="288"/>
      <c r="AM47" s="288"/>
      <c r="AN47" s="261" t="str">
        <f>IF(AN$44="","",ROUND(AN$44+MAX(0,AN$46),3))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0.85199999999999998</v>
      </c>
      <c r="G50" s="311"/>
      <c r="H50" s="293"/>
      <c r="I50" s="289"/>
      <c r="J50" s="289"/>
      <c r="K50" s="260" t="str">
        <f>K$47</f>
        <v/>
      </c>
      <c r="L50" s="311"/>
      <c r="M50" s="293"/>
      <c r="N50" s="289"/>
      <c r="O50" s="289"/>
      <c r="P50" s="260">
        <f ca="1">P$47</f>
        <v>0.85399999999999998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271077538.69999993</v>
      </c>
      <c r="G51" s="311"/>
      <c r="H51" s="292"/>
      <c r="I51" s="288"/>
      <c r="J51" s="288"/>
      <c r="K51" s="115" t="str">
        <f>IF(K$37&lt;1000,"",MAX(0,J$15-J$16))</f>
        <v/>
      </c>
      <c r="L51" s="311"/>
      <c r="M51" s="292"/>
      <c r="N51" s="288"/>
      <c r="O51" s="288"/>
      <c r="P51" s="115">
        <f>IF(P$37&lt;1000,"",MAX(0,O$15-O$16))</f>
        <v>2975782.7986949473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92" yWindow="512"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Q45:AB45 AL45:AN45 Q13:AB13 AL13:AN13"/>
    <dataValidation showInputMessage="1" showErrorMessage="1" prompt="Accepts input from user" sqref="AL55:AL56 C15:D16 G22 C37:D37 F39 C49:F49 D55:D56 E58:E63 H5:I7 H15:I16 L22 H37:I37 K39 H49:K49 I55:I56 J58:J63 M5:N7 M15:N16 M37:N37 P39 M49:AB49 N55:N56 Q5:R7 Q15:R16 Q37:R37 T39 R55:R56 U5:V7 U15:V16 U37:V37 X39 V55:V56 Y5:Z7 Y15:Z16 Y37:Z37 AB39 Z55:Z56 AL5:AL7 AL15:AL16 AL37 AL49:AN49 AN39 C5:C7 D5 D7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63234</v>
      </c>
      <c r="D4" s="149">
        <v>55</v>
      </c>
      <c r="E4" s="149">
        <v>924</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1293613</v>
      </c>
      <c r="D16" s="119"/>
      <c r="E16" s="119">
        <v>28560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4" t="s">
        <v>523</v>
      </c>
      <c r="D23" s="385"/>
      <c r="E23" s="385"/>
      <c r="F23" s="385"/>
      <c r="G23" s="385"/>
      <c r="H23" s="385"/>
      <c r="I23" s="385"/>
      <c r="J23" s="385"/>
      <c r="K23" s="386"/>
    </row>
    <row r="24" spans="2:12" s="5" customFormat="1" ht="100.15" customHeight="1" x14ac:dyDescent="0.2">
      <c r="B24" s="101" t="s">
        <v>213</v>
      </c>
      <c r="C24" s="387" t="s">
        <v>524</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D165"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505</v>
      </c>
      <c r="C34" s="150"/>
      <c r="D34" s="223"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507</v>
      </c>
      <c r="E48" s="7"/>
    </row>
    <row r="49" spans="2:5" ht="35.25" customHeight="1" x14ac:dyDescent="0.2">
      <c r="B49" s="219" t="s">
        <v>521</v>
      </c>
      <c r="C49" s="150"/>
      <c r="D49" s="222" t="s">
        <v>507</v>
      </c>
      <c r="E49" s="7"/>
    </row>
    <row r="50" spans="2:5" ht="35.25" customHeight="1" x14ac:dyDescent="0.2">
      <c r="B50" s="222"/>
      <c r="C50" s="150"/>
      <c r="D50" s="222"/>
      <c r="E50" s="7"/>
    </row>
    <row r="51" spans="2:5" ht="35.25" customHeight="1" x14ac:dyDescent="0.2">
      <c r="B51" s="222"/>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t="s">
        <v>135</v>
      </c>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t="s">
        <v>135</v>
      </c>
      <c r="D78" s="222" t="s">
        <v>510</v>
      </c>
      <c r="E78" s="7"/>
    </row>
    <row r="79" spans="2:5" ht="35.25" customHeight="1" x14ac:dyDescent="0.2">
      <c r="B79" s="219" t="s">
        <v>509</v>
      </c>
      <c r="C79" s="152" t="s">
        <v>135</v>
      </c>
      <c r="D79" s="222" t="s">
        <v>511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512</v>
      </c>
      <c r="C100" s="152" t="s">
        <v>135</v>
      </c>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2" t="s">
        <v>513</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2" t="s">
        <v>515</v>
      </c>
      <c r="C134" s="150"/>
      <c r="D134" s="222" t="s">
        <v>514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2" t="s">
        <v>516</v>
      </c>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522</v>
      </c>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2" t="s">
        <v>518</v>
      </c>
      <c r="C178" s="150"/>
      <c r="D178" s="222" t="s">
        <v>519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48:B49 B52:B53 D5:D24 B27:B32 D27:D32 B34:B39 D34:D39 B41:B46 D41:D46 D48:D53 D111:D120 D200:D209 D56:D65 D67:D76 D78:D87 D89:D98 D100:D109 B123:B132 D123:D132 D134:D143 B134:B143 B145:B154 D145:D154 D156:D165 B156:B165 B167:B176 D167:D176 B178:B187 D178:D187 B189:B198 D189:D198 B200:B209 B56:B65 B67:B76 B78:B87 B89:B98 B100:B109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I38" sqref="I38:I39"/>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2015-07-07T15:18:16Z</cp:lastPrinted>
  <dcterms:created xsi:type="dcterms:W3CDTF">2012-03-15T16:14:51Z</dcterms:created>
  <dcterms:modified xsi:type="dcterms:W3CDTF">2015-07-31T22:23:37Z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