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00" windowWidth="18120" windowHeight="42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S12" i="4" l="1"/>
  <c r="I59" i="4" l="1"/>
  <c r="I57" i="4"/>
  <c r="I56" i="4"/>
  <c r="I53" i="4"/>
  <c r="I50" i="4"/>
  <c r="I51" i="4"/>
  <c r="I52" i="4"/>
  <c r="I49" i="4"/>
  <c r="I45" i="4"/>
  <c r="I46" i="4"/>
  <c r="I47" i="4"/>
  <c r="I44" i="4"/>
  <c r="I42" i="4"/>
  <c r="I37" i="4"/>
  <c r="I35" i="4"/>
  <c r="I34" i="4"/>
  <c r="I32" i="4"/>
  <c r="I31" i="4"/>
  <c r="I30" i="4"/>
  <c r="I27" i="4"/>
  <c r="I26" i="4"/>
  <c r="I25" i="4"/>
  <c r="G22" i="4"/>
  <c r="H22" i="4"/>
  <c r="G12" i="4"/>
  <c r="H12" i="4"/>
  <c r="I7" i="4"/>
  <c r="I6" i="4"/>
  <c r="G5" i="4"/>
  <c r="H5" i="4"/>
  <c r="I38" i="4" l="1"/>
  <c r="I39" i="4"/>
  <c r="I40" i="4"/>
  <c r="I41" i="4"/>
  <c r="I28" i="4"/>
  <c r="E35" i="4"/>
  <c r="F37" i="10" l="1"/>
  <c r="F10" i="10"/>
  <c r="F9" i="10"/>
  <c r="F8" i="10"/>
  <c r="F7" i="10"/>
  <c r="C17" i="10"/>
  <c r="D17" i="10"/>
  <c r="C12" i="10"/>
  <c r="D12" i="10"/>
  <c r="I57" i="18"/>
  <c r="I58" i="18"/>
  <c r="I56" i="18"/>
  <c r="I55" i="18"/>
  <c r="I52" i="18"/>
  <c r="I53" i="18"/>
  <c r="I51" i="18"/>
  <c r="I49" i="18"/>
  <c r="I46" i="18"/>
  <c r="I45" i="18"/>
  <c r="I42" i="18"/>
  <c r="I39" i="18"/>
  <c r="I36" i="18"/>
  <c r="I35" i="18"/>
  <c r="I31" i="18"/>
  <c r="I27" i="18"/>
  <c r="I24" i="18"/>
  <c r="I19" i="18"/>
  <c r="I20" i="18"/>
  <c r="I18" i="18"/>
  <c r="I14" i="18"/>
  <c r="I15" i="18"/>
  <c r="I16" i="18"/>
  <c r="I13" i="18"/>
  <c r="I11" i="18"/>
  <c r="I10" i="18"/>
  <c r="I6" i="18"/>
  <c r="I7" i="18"/>
  <c r="I5" i="18"/>
  <c r="E37" i="10" l="1"/>
  <c r="G20" i="10"/>
  <c r="G16" i="10"/>
  <c r="E16" i="10"/>
  <c r="E11" i="10"/>
  <c r="F11" i="10" s="1"/>
  <c r="G10" i="10"/>
  <c r="E10" i="10"/>
  <c r="G9" i="10"/>
  <c r="E9" i="10"/>
  <c r="G7" i="10"/>
  <c r="E7" i="10"/>
  <c r="I22" i="4"/>
  <c r="E60" i="4"/>
  <c r="E22" i="4"/>
  <c r="I5" i="4"/>
  <c r="G15" i="10" s="1"/>
  <c r="G29" i="10" l="1"/>
  <c r="G28" i="10"/>
  <c r="G26" i="10" s="1"/>
  <c r="G30" i="10"/>
  <c r="F16" i="10"/>
  <c r="G25" i="10"/>
  <c r="G31" i="10"/>
  <c r="G32" i="10" s="1"/>
  <c r="E54" i="18"/>
  <c r="D54" i="18"/>
  <c r="I54" i="18" l="1"/>
  <c r="I12" i="4" s="1"/>
  <c r="G6" i="10" s="1"/>
  <c r="G19" i="10" s="1"/>
  <c r="E12" i="4"/>
  <c r="E6" i="10" s="1"/>
  <c r="E12" i="10" s="1"/>
  <c r="F12" i="10" s="1"/>
  <c r="E5" i="4"/>
  <c r="E15" i="10" s="1"/>
  <c r="E17" i="10" l="1"/>
  <c r="F17" i="10" s="1"/>
  <c r="F15" i="10"/>
  <c r="G33" i="10"/>
  <c r="G21" i="10"/>
  <c r="G24" i="10"/>
  <c r="F6" i="10"/>
  <c r="AS54" i="18"/>
  <c r="AS60" i="4"/>
  <c r="AS22" i="4"/>
  <c r="AS5" i="4"/>
  <c r="D60" i="4"/>
  <c r="D22" i="4"/>
  <c r="D12" i="4"/>
  <c r="D5" i="4"/>
  <c r="G23" i="10" l="1"/>
  <c r="G27" i="10" s="1"/>
  <c r="F47" i="10"/>
</calcChain>
</file>

<file path=xl/sharedStrings.xml><?xml version="1.0" encoding="utf-8"?>
<sst xmlns="http://schemas.openxmlformats.org/spreadsheetml/2006/main" count="620" uniqueCount="540">
  <si>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</si>
  <si>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</si>
  <si>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</si>
  <si>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</si>
  <si>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</si>
  <si>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</si>
  <si>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</si>
  <si>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</si>
  <si>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</si>
  <si>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</si>
  <si>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</si>
  <si>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</si>
  <si>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</si>
  <si>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</si>
  <si>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</si>
  <si>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</si>
  <si>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</si>
  <si>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</si>
  <si>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</si>
  <si>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</si>
  <si>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</si>
  <si>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</si>
  <si>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</si>
  <si>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</si>
  <si>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</si>
  <si>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</si>
  <si>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</si>
  <si>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</si>
  <si>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</si>
  <si>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</si>
  <si>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</si>
  <si>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</si>
  <si>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</si>
  <si>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</si>
  <si>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</si>
  <si>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</si>
  <si>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</si>
  <si>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</si>
  <si>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</si>
  <si>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</si>
  <si>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</si>
  <si>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</si>
  <si>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</si>
  <si>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</si>
  <si>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</si>
  <si>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</si>
  <si>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</si>
  <si>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</si>
  <si>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</si>
  <si>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</si>
  <si>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</si>
  <si>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</si>
  <si>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</si>
  <si>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</si>
  <si>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</si>
  <si>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</si>
  <si>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</si>
  <si>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</si>
  <si>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</si>
  <si>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</si>
  <si>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</si>
  <si>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</si>
  <si>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</si>
  <si>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</si>
  <si>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</si>
  <si>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</si>
  <si>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</si>
  <si>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</si>
  <si>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</si>
  <si>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</si>
  <si>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</si>
  <si>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</si>
  <si>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</si>
  <si>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</si>
  <si>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</si>
  <si>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</si>
  <si>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</si>
  <si>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</si>
  <si>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</si>
  <si>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</si>
  <si>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</si>
  <si>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</si>
  <si>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</si>
  <si>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</si>
  <si>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</si>
  <si>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</si>
  <si>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</si>
  <si>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</si>
  <si>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</si>
  <si>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</si>
  <si>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</si>
  <si>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</si>
  <si>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</si>
  <si>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</si>
  <si>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</si>
  <si>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</si>
  <si>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</si>
  <si>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</si>
  <si>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</si>
  <si>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</si>
  <si>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</si>
  <si>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</si>
  <si>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</si>
  <si>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</si>
  <si>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</si>
  <si>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</si>
  <si>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</si>
  <si>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</si>
  <si>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</si>
  <si>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</si>
  <si>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</si>
  <si>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</si>
  <si>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</si>
  <si>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</si>
  <si>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</si>
  <si>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</si>
  <si>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</si>
  <si>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</si>
  <si>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</si>
  <si>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</si>
  <si>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</si>
  <si>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</si>
  <si>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</si>
  <si>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</si>
  <si>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</si>
  <si>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</si>
  <si>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</si>
  <si>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</si>
  <si>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</si>
  <si>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</si>
  <si>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</si>
  <si>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</si>
  <si>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</si>
  <si>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</si>
  <si>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</si>
  <si>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</si>
  <si>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</si>
  <si>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</si>
  <si>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</si>
  <si>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</si>
  <si>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</si>
  <si>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</si>
  <si>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</si>
  <si>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</si>
  <si>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</si>
  <si>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</si>
  <si>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</si>
  <si>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</si>
  <si>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</si>
  <si>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</si>
  <si>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</si>
  <si>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</si>
  <si>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</si>
  <si>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</si>
  <si>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</si>
  <si>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</si>
  <si>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</si>
  <si>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</si>
  <si>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</si>
  <si>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</si>
  <si>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</si>
  <si>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</si>
  <si>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</si>
  <si>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</si>
  <si>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</si>
  <si>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</si>
  <si>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</si>
  <si>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</si>
  <si>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</si>
  <si>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</si>
  <si>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</si>
  <si>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</si>
  <si>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</si>
  <si>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</si>
  <si>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</si>
  <si>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</si>
  <si>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</si>
  <si>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</si>
  <si>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</si>
  <si>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</si>
  <si>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</si>
  <si>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</si>
  <si>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</si>
  <si>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</si>
  <si>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</si>
  <si>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</si>
  <si>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</si>
  <si>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</si>
  <si>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</si>
  <si>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</si>
  <si>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</si>
  <si>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</si>
  <si>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</si>
  <si>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</si>
  <si>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</si>
  <si>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</si>
  <si>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</si>
  <si>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</si>
  <si>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</si>
  <si>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</si>
  <si>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</si>
  <si>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</si>
  <si>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</si>
  <si>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</si>
  <si>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</si>
  <si>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</si>
  <si>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</si>
  <si>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</si>
  <si>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</si>
  <si>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</si>
  <si>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</si>
  <si>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</si>
  <si>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</si>
  <si>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</si>
  <si>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</si>
  <si>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</si>
  <si>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</si>
  <si>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</si>
  <si>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</si>
  <si>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</si>
  <si>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</si>
  <si>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</si>
  <si>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</si>
  <si>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</si>
  <si>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</si>
  <si>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</si>
  <si>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</si>
  <si>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</si>
  <si>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</si>
  <si>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</si>
  <si>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</si>
  <si>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</si>
  <si>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</si>
  <si>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</si>
  <si>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</si>
  <si>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</si>
  <si>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</si>
  <si>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</si>
  <si>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</si>
  <si>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</si>
  <si>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</si>
  <si>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</si>
  <si>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</si>
  <si>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</si>
  <si>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</si>
  <si>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</si>
  <si>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</si>
  <si>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</si>
  <si>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</si>
  <si>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</si>
  <si>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</si>
  <si>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</si>
  <si>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</si>
  <si>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</si>
  <si>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</si>
  <si>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</si>
  <si>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</si>
  <si>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</si>
  <si>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</si>
  <si>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</si>
  <si>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</si>
  <si>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</si>
  <si>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</si>
  <si>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</si>
  <si>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</si>
  <si>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</si>
  <si>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</si>
  <si>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</si>
  <si>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</si>
  <si>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</si>
  <si>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</si>
  <si>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</si>
  <si>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</si>
  <si>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</si>
  <si>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</si>
  <si>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</si>
  <si>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</si>
  <si>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</si>
  <si>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</si>
  <si>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</si>
  <si>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</si>
  <si>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</si>
  <si>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</si>
  <si>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</si>
  <si>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</si>
  <si>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</si>
  <si>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</si>
  <si>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</si>
  <si>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</si>
  <si>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</si>
  <si>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</si>
  <si>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</si>
  <si>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</si>
  <si>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</si>
  <si>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</si>
  <si>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</si>
  <si>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</si>
  <si>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</si>
  <si>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</si>
  <si>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</si>
  <si>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</si>
  <si>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</si>
  <si>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</si>
  <si>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</si>
  <si>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</si>
  <si>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</si>
  <si>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</si>
  <si>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</si>
  <si>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</si>
  <si>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</si>
  <si>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</si>
  <si>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</si>
  <si>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</si>
  <si>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</si>
  <si>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</si>
  <si>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</si>
  <si>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</si>
  <si>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</si>
  <si>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</si>
  <si>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</si>
  <si>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</si>
  <si>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</si>
  <si>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</si>
  <si>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</si>
  <si>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</si>
  <si>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</si>
  <si>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</si>
  <si>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</si>
  <si>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</si>
  <si>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</si>
  <si>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</si>
  <si>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</si>
  <si>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</si>
  <si>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</si>
  <si>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</si>
  <si>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</si>
  <si>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</si>
  <si>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</si>
  <si>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</si>
  <si>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</si>
  <si>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</si>
  <si>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</si>
  <si>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</si>
  <si>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</si>
  <si>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</si>
  <si>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</si>
  <si>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</si>
  <si>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</si>
  <si>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</si>
  <si>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</si>
  <si>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</si>
  <si>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</si>
  <si>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</si>
  <si>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</si>
  <si>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</si>
  <si>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</si>
  <si>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</si>
  <si>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</si>
  <si>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</si>
  <si>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</si>
  <si>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</si>
  <si>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</si>
  <si>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</si>
  <si>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</si>
  <si>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</si>
  <si>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</si>
  <si>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</si>
  <si>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</si>
  <si>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</si>
  <si>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</si>
  <si>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</si>
  <si>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</si>
  <si>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</si>
  <si>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</si>
  <si>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</si>
  <si>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</si>
  <si>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</si>
  <si>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</si>
  <si>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</si>
  <si>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</si>
  <si>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</si>
  <si>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</si>
  <si>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</si>
  <si>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</si>
  <si>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</si>
  <si>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</si>
  <si>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</si>
  <si>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</si>
  <si>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</si>
  <si>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</si>
  <si>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</si>
  <si>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</si>
  <si>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</si>
  <si>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</si>
  <si>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</si>
  <si>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</si>
  <si>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</si>
  <si>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</si>
  <si>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</si>
  <si>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</si>
  <si>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</si>
  <si>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</si>
  <si>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</si>
  <si>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</si>
  <si>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</si>
  <si>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</si>
  <si>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</si>
  <si>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</si>
  <si>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</si>
  <si>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</si>
  <si>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</si>
  <si>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</si>
  <si>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</si>
  <si>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</si>
  <si>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</si>
  <si>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</si>
  <si>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</si>
  <si>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</si>
  <si>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</si>
  <si>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</si>
  <si>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</si>
  <si>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</si>
  <si>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</si>
  <si>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</si>
  <si>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</si>
  <si>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</si>
  <si>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</si>
  <si>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</si>
  <si>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</si>
  <si>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</si>
  <si>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</si>
  <si>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</si>
  <si>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</si>
  <si>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</si>
  <si>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</si>
  <si>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</si>
  <si>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</si>
  <si>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</si>
  <si>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</si>
  <si>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</si>
  <si>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</si>
  <si>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</si>
  <si>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</si>
  <si>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</si>
  <si>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</si>
  <si>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</si>
  <si>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</si>
  <si>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</si>
  <si>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</si>
  <si>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</si>
  <si>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</si>
  <si>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</si>
  <si>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</si>
  <si>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</si>
  <si>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</si>
  <si>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</si>
  <si>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</si>
  <si>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</si>
  <si>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</si>
  <si>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</si>
  <si>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</si>
  <si>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</si>
  <si>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</si>
  <si>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</si>
  <si>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</si>
  <si>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</si>
  <si>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</si>
  <si>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</si>
  <si>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</si>
  <si>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</si>
  <si>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</si>
  <si>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</si>
  <si>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</si>
  <si>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</si>
  <si>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</si>
  <si>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</si>
  <si>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</si>
  <si>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</si>
  <si>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</si>
  <si>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</si>
  <si>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</si>
  <si>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</si>
  <si>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</si>
  <si>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</si>
  <si>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</si>
  <si>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</si>
  <si>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</si>
  <si>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</si>
  <si>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</si>
  <si>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</si>
  <si>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</si>
  <si>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</si>
  <si>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</si>
  <si>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</si>
  <si>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Meridian Health Plan of Michigan, Inc.</t>
  </si>
  <si>
    <t>2014</t>
  </si>
  <si>
    <t>777 Woodward Avenue Detroit, MI 48226</t>
  </si>
  <si>
    <t>383253977</t>
  </si>
  <si>
    <t>58594</t>
  </si>
  <si>
    <t>708</t>
  </si>
  <si>
    <t>Transitional Reinsurance Program Contributions</t>
  </si>
  <si>
    <t>Federal Taxes</t>
  </si>
  <si>
    <t>State Taxes</t>
  </si>
  <si>
    <t>Medical and Pharmaceutical Claims</t>
  </si>
  <si>
    <t>none</t>
  </si>
  <si>
    <t>None</t>
  </si>
  <si>
    <t>Salaries and wages</t>
  </si>
  <si>
    <t>Claims adjustment expenses</t>
  </si>
  <si>
    <t>Member Event Outreach, Self Management Programs, Disease Management program</t>
  </si>
  <si>
    <t>Member &amp; Provider Mailings on Preventive Care, telephonic education, members services live person phone campaigns</t>
  </si>
  <si>
    <t>Supplemental Data Entry</t>
  </si>
  <si>
    <t>Hybrid Tool Data Entry</t>
  </si>
  <si>
    <t>Medical Record Abstraction</t>
  </si>
  <si>
    <t>Accreditation</t>
  </si>
  <si>
    <t>Adherence Outreach Calls - Care Coordination Program</t>
  </si>
  <si>
    <t>Medication Adherence outreach</t>
  </si>
  <si>
    <t>Medication Therapy Management Program</t>
  </si>
  <si>
    <t>Transition of Care Program/Quality Improvement Project</t>
  </si>
  <si>
    <t>Post Discharge Follw uo Call Program</t>
  </si>
  <si>
    <t>Provider Coaching and Education Program</t>
  </si>
  <si>
    <t>Monitoring of Patient Safety Plan Performance</t>
  </si>
  <si>
    <t>Hospital Care Coordination</t>
  </si>
  <si>
    <t>Quality of Care Grievance Monitoring</t>
  </si>
  <si>
    <t>HRA Process</t>
  </si>
  <si>
    <t>Chronic Care Improvement Mailings</t>
  </si>
  <si>
    <t>Wellness Events - Tobacco Cessation Program, Weight Watchers</t>
  </si>
  <si>
    <t xml:space="preserve">Home Testing Kits </t>
  </si>
  <si>
    <t>Incentives for Attending Member Events</t>
  </si>
  <si>
    <t>CAHPS Administration</t>
  </si>
  <si>
    <t>HOS Administration</t>
  </si>
  <si>
    <t>CCIP &amp; QIP Reporting to CMS</t>
  </si>
  <si>
    <t>General and Administrative Expenses</t>
  </si>
  <si>
    <t>Medical Expenses total is based on the amounts paid and incurred for provision of health care services of the respective line of business during the reporting year.</t>
  </si>
  <si>
    <t>Pharmaceutical expense is based on the presciption drugs filled by enrollees of the respective line of business during the reporting year.</t>
  </si>
  <si>
    <t>Expense total is based on the premiums earned and tax provisions for the reporting year by line of business.</t>
  </si>
  <si>
    <t>Expense total is based on the premiums earned and tax provisions for the reporting year by line of business</t>
  </si>
  <si>
    <t>Quality Improvement Expenses are allocated based on the respective line of business's portion of salaries multiplied by the percentage of time spent on the quality improvement activities.</t>
  </si>
  <si>
    <t>Expenses are allocated based on the percentage of revenue earned for the respective line of business and general and administrative expense incurred during the reporting year</t>
  </si>
  <si>
    <t>Expense total is based on the salaries and the percentage of time spent on the respective line of business.</t>
  </si>
  <si>
    <t>The expense total is based on the actual Transitional Reinsurance Payment for the 2014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</si>
</sst>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0" xfId="0" applyFo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7"/>
      <tableStyleElement type="secondRowStripe" dxfId="566"/>
      <tableStyleElement type="firstColumnStripe" dxfId="565"/>
      <tableStyleElement type="secondColumnStripe" dxfId="56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162</v>
      </c>
    </row>
    <row r="13" spans="1:6" x14ac:dyDescent="0.2">
      <c r="B13" s="232" t="s">
        <v>50</v>
      </c>
      <c r="C13" s="378" t="s">
        <v>162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 zoomScale="80" zoomScaleNormal="80" workbookViewId="0">
      <pane xSplit="2" ySplit="4" topLeftCell="D5" activePane="bottomRight" state="frozen"/>
      <selection activeCell="B1" sqref="B1"/>
      <selection pane="topRight" activeCell="D1" sqref="D1"/>
      <selection pane="bottomLeft" activeCell="B5" sqref="B5"/>
      <selection pane="bottomRight" activeCell="AS60" sqref="AS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51057</v>
      </c>
      <c r="E5" s="105">
        <f>'Pt 2 Premium and Claims'!E5+'Pt 2 Premium and Claims'!E6-'Pt 2 Premium and Claims'!E7-'Pt 2 Premium and Claims'!E13+'Pt 2 Premium and Claims'!E14+'Pt 2 Premium and Claims'!E15+'Pt 2 Premium and Claims'!E16+'Pt 2 Premium and Claims'!E17</f>
        <v>12711</v>
      </c>
      <c r="F5" s="105"/>
      <c r="G5" s="105">
        <f>'Pt 2 Premium and Claims'!G5+'Pt 2 Premium and Claims'!G6-'Pt 2 Premium and Claims'!G7-'Pt 2 Premium and Claims'!G13+'Pt 2 Premium and Claims'!G14+'Pt 2 Premium and Claims'!G15+'Pt 2 Premium and Claims'!G16+'Pt 2 Premium and Claims'!G17</f>
        <v>0</v>
      </c>
      <c r="H5" s="105">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24231</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Claims'!AS14+'Pt 2 Premium and Claims'!AS15+'Pt 2 Premium and Claims'!AS16+'Pt 2 Premium and Claims'!AS17</f>
        <v>1439169480</v>
      </c>
      <c r="AT5" s="107"/>
      <c r="AU5" s="107"/>
      <c r="AV5" s="108"/>
      <c r="AW5" s="317"/>
    </row>
    <row r="6" spans="1:49" x14ac:dyDescent="0.2">
      <c r="B6" s="155" t="s">
        <v>223</v>
      </c>
      <c r="C6" s="62" t="s">
        <v>12</v>
      </c>
      <c r="D6" s="109">
        <v>0</v>
      </c>
      <c r="E6" s="110">
        <v>0</v>
      </c>
      <c r="F6" s="110"/>
      <c r="G6" s="111">
        <v>0</v>
      </c>
      <c r="H6" s="111">
        <v>0</v>
      </c>
      <c r="I6" s="112">
        <f>E6+G6-H6</f>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v>0</v>
      </c>
      <c r="H7" s="110">
        <v>0</v>
      </c>
      <c r="I7" s="109">
        <f>E7+G7-H7</f>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-2931915</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43444</v>
      </c>
      <c r="E12" s="105">
        <f>'Pt 2 Premium and Claims'!E54</f>
        <v>2868.02</v>
      </c>
      <c r="F12" s="105"/>
      <c r="G12" s="105">
        <f>'Pt 2 Premium and Claims'!G54</f>
        <v>0</v>
      </c>
      <c r="H12" s="105">
        <f>'Pt 2 Premium and Claims'!H54</f>
        <v>0</v>
      </c>
      <c r="I12" s="105">
        <f>'Pt 2 Premium and Claims'!I54</f>
        <v>2868.02</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Claims'!AS54-2</f>
        <v>1197339060</v>
      </c>
      <c r="AT12" s="107"/>
      <c r="AU12" s="107"/>
      <c r="AV12" s="312"/>
      <c r="AW12" s="317"/>
    </row>
    <row r="13" spans="1:49" ht="25.5" x14ac:dyDescent="0.2">
      <c r="B13" s="155" t="s">
        <v>230</v>
      </c>
      <c r="C13" s="62" t="s">
        <v>37</v>
      </c>
      <c r="D13" s="109">
        <v>148</v>
      </c>
      <c r="E13" s="110">
        <v>148</v>
      </c>
      <c r="F13" s="110"/>
      <c r="G13" s="289"/>
      <c r="H13" s="290"/>
      <c r="I13" s="109">
        <v>148</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153747623</v>
      </c>
      <c r="AT13" s="113"/>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1407331</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-884807</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-956000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f>'Pt 2 Premium and Claims'!D55</f>
        <v>0</v>
      </c>
      <c r="E22" s="114">
        <f>'Pt 2 Premium and Claims'!E55</f>
        <v>0</v>
      </c>
      <c r="F22" s="114"/>
      <c r="G22" s="114">
        <f>'Pt 2 Premium and Claims'!G55</f>
        <v>0</v>
      </c>
      <c r="H22" s="114">
        <f>'Pt 2 Premium and Claims'!H55</f>
        <v>0</v>
      </c>
      <c r="I22" s="114">
        <f>'Pt 2 Premium and Claims'!I55</f>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f>'Pt 2 Premium and Claims'!AS55</f>
        <v>0</v>
      </c>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832</v>
      </c>
      <c r="E25" s="110">
        <v>832</v>
      </c>
      <c r="F25" s="110"/>
      <c r="G25" s="110">
        <v>0</v>
      </c>
      <c r="H25" s="110">
        <v>0</v>
      </c>
      <c r="I25" s="109">
        <f>E25+G25-H25</f>
        <v>832</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10152933</v>
      </c>
      <c r="AT25" s="113"/>
      <c r="AU25" s="113"/>
      <c r="AV25" s="113"/>
      <c r="AW25" s="318"/>
    </row>
    <row r="26" spans="1:49" s="5" customFormat="1" x14ac:dyDescent="0.2">
      <c r="A26" s="35"/>
      <c r="B26" s="158" t="s">
        <v>243</v>
      </c>
      <c r="C26" s="62"/>
      <c r="D26" s="109">
        <v>0</v>
      </c>
      <c r="E26" s="110">
        <v>22.88</v>
      </c>
      <c r="F26" s="110"/>
      <c r="G26" s="110">
        <v>0</v>
      </c>
      <c r="H26" s="110">
        <v>0</v>
      </c>
      <c r="I26" s="109">
        <f>E26+G26-H26</f>
        <v>22.88</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v>0</v>
      </c>
      <c r="H27" s="110">
        <v>0</v>
      </c>
      <c r="I27" s="109">
        <f>E27+G27-H27</f>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15495558</v>
      </c>
      <c r="AT27" s="113"/>
      <c r="AU27" s="113"/>
      <c r="AV27" s="314"/>
      <c r="AW27" s="318"/>
    </row>
    <row r="28" spans="1:49" s="5" customFormat="1" x14ac:dyDescent="0.2">
      <c r="A28" s="35"/>
      <c r="B28" s="158" t="s">
        <v>245</v>
      </c>
      <c r="C28" s="62"/>
      <c r="D28" s="109">
        <v>0</v>
      </c>
      <c r="E28" s="110">
        <v>0</v>
      </c>
      <c r="F28" s="110"/>
      <c r="G28" s="110">
        <v>0</v>
      </c>
      <c r="H28" s="110">
        <v>0</v>
      </c>
      <c r="I28" s="109">
        <f t="shared" ref="I28" si="0">E28+G28-H28</f>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1481</v>
      </c>
      <c r="F30" s="110"/>
      <c r="G30" s="110">
        <v>0</v>
      </c>
      <c r="H30" s="110">
        <v>0</v>
      </c>
      <c r="I30" s="109">
        <f>E30+G30-H30</f>
        <v>1481</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73625023</v>
      </c>
      <c r="AT30" s="113"/>
      <c r="AU30" s="113"/>
      <c r="AV30" s="113"/>
      <c r="AW30" s="318"/>
    </row>
    <row r="31" spans="1:49" x14ac:dyDescent="0.2">
      <c r="B31" s="158" t="s">
        <v>248</v>
      </c>
      <c r="C31" s="62"/>
      <c r="D31" s="109">
        <v>0</v>
      </c>
      <c r="E31" s="110">
        <v>0</v>
      </c>
      <c r="F31" s="110"/>
      <c r="G31" s="110">
        <v>0</v>
      </c>
      <c r="H31" s="110">
        <v>0</v>
      </c>
      <c r="I31" s="109">
        <f>E31+G31-H31</f>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v>0</v>
      </c>
      <c r="H32" s="110">
        <v>0</v>
      </c>
      <c r="I32" s="109">
        <f>E32+G32-H32</f>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504</v>
      </c>
      <c r="F34" s="110"/>
      <c r="G34" s="110">
        <v>0</v>
      </c>
      <c r="H34" s="110">
        <v>0</v>
      </c>
      <c r="I34" s="109">
        <f>E34+G34-H34</f>
        <v>504</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f>358+218</f>
        <v>576</v>
      </c>
      <c r="F35" s="110"/>
      <c r="G35" s="110">
        <v>0</v>
      </c>
      <c r="H35" s="110">
        <v>0</v>
      </c>
      <c r="I35" s="109">
        <f>E35+G35-H35</f>
        <v>576</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4.25" thickTop="1" thickBot="1" x14ac:dyDescent="0.25">
      <c r="B37" s="160" t="s">
        <v>254</v>
      </c>
      <c r="C37" s="61" t="s">
        <v>15</v>
      </c>
      <c r="D37" s="117">
        <v>98</v>
      </c>
      <c r="E37" s="118">
        <v>98</v>
      </c>
      <c r="F37" s="118"/>
      <c r="G37" s="118">
        <v>0</v>
      </c>
      <c r="H37" s="118">
        <v>0</v>
      </c>
      <c r="I37" s="117">
        <f>E37+G37-H37</f>
        <v>98</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2843208</v>
      </c>
      <c r="AT37" s="119"/>
      <c r="AU37" s="119"/>
      <c r="AV37" s="119"/>
      <c r="AW37" s="317"/>
    </row>
    <row r="38" spans="1:49" ht="14.25" thickTop="1" thickBot="1" x14ac:dyDescent="0.25">
      <c r="B38" s="155" t="s">
        <v>255</v>
      </c>
      <c r="C38" s="62" t="s">
        <v>16</v>
      </c>
      <c r="D38" s="109">
        <v>66</v>
      </c>
      <c r="E38" s="110">
        <v>66</v>
      </c>
      <c r="F38" s="110"/>
      <c r="G38" s="110">
        <v>0</v>
      </c>
      <c r="H38" s="110">
        <v>0</v>
      </c>
      <c r="I38" s="117">
        <f t="shared" ref="I38:I41" si="1">E38+G38-H38</f>
        <v>66</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1910239</v>
      </c>
      <c r="AT38" s="113"/>
      <c r="AU38" s="113"/>
      <c r="AV38" s="113"/>
      <c r="AW38" s="318"/>
    </row>
    <row r="39" spans="1:49" ht="14.25" thickTop="1" thickBot="1" x14ac:dyDescent="0.25">
      <c r="B39" s="158" t="s">
        <v>256</v>
      </c>
      <c r="C39" s="62" t="s">
        <v>17</v>
      </c>
      <c r="D39" s="109">
        <v>14</v>
      </c>
      <c r="E39" s="110">
        <v>14</v>
      </c>
      <c r="F39" s="110"/>
      <c r="G39" s="110">
        <v>0</v>
      </c>
      <c r="H39" s="110">
        <v>0</v>
      </c>
      <c r="I39" s="117">
        <f t="shared" si="1"/>
        <v>14</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385349</v>
      </c>
      <c r="AT39" s="113"/>
      <c r="AU39" s="113"/>
      <c r="AV39" s="113"/>
      <c r="AW39" s="318"/>
    </row>
    <row r="40" spans="1:49" ht="14.25" thickTop="1" thickBot="1" x14ac:dyDescent="0.25">
      <c r="B40" s="158" t="s">
        <v>257</v>
      </c>
      <c r="C40" s="62" t="s">
        <v>38</v>
      </c>
      <c r="D40" s="109">
        <v>62</v>
      </c>
      <c r="E40" s="110">
        <v>62</v>
      </c>
      <c r="F40" s="110"/>
      <c r="G40" s="110">
        <v>0</v>
      </c>
      <c r="H40" s="110">
        <v>0</v>
      </c>
      <c r="I40" s="117">
        <f t="shared" si="1"/>
        <v>62</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1778618</v>
      </c>
      <c r="AT40" s="113"/>
      <c r="AU40" s="113"/>
      <c r="AV40" s="113"/>
      <c r="AW40" s="318"/>
    </row>
    <row r="41" spans="1:49" s="5" customFormat="1" ht="27" thickTop="1" thickBot="1" x14ac:dyDescent="0.25">
      <c r="A41" s="35"/>
      <c r="B41" s="158" t="s">
        <v>258</v>
      </c>
      <c r="C41" s="62" t="s">
        <v>129</v>
      </c>
      <c r="D41" s="109">
        <v>14</v>
      </c>
      <c r="E41" s="110">
        <v>14</v>
      </c>
      <c r="F41" s="110"/>
      <c r="G41" s="110">
        <v>0</v>
      </c>
      <c r="H41" s="110">
        <v>0</v>
      </c>
      <c r="I41" s="117">
        <f t="shared" si="1"/>
        <v>14</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436921</v>
      </c>
      <c r="AT41" s="113"/>
      <c r="AU41" s="113"/>
      <c r="AV41" s="113"/>
      <c r="AW41" s="318"/>
    </row>
    <row r="42" spans="1:49" s="5" customFormat="1" ht="24.95" customHeight="1" thickTop="1" x14ac:dyDescent="0.2">
      <c r="A42" s="35"/>
      <c r="B42" s="155" t="s">
        <v>259</v>
      </c>
      <c r="C42" s="62" t="s">
        <v>87</v>
      </c>
      <c r="D42" s="109">
        <v>0</v>
      </c>
      <c r="E42" s="110">
        <v>0</v>
      </c>
      <c r="F42" s="110"/>
      <c r="G42" s="110">
        <v>0</v>
      </c>
      <c r="H42" s="110">
        <v>0</v>
      </c>
      <c r="I42" s="117">
        <f>E42+G42-H42</f>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v>0</v>
      </c>
      <c r="E44" s="118">
        <v>0</v>
      </c>
      <c r="F44" s="118"/>
      <c r="G44" s="118">
        <v>0</v>
      </c>
      <c r="H44" s="118">
        <v>0</v>
      </c>
      <c r="I44" s="117">
        <f>E44+G44-H44</f>
        <v>0</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ht="14.25" thickTop="1" thickBot="1" x14ac:dyDescent="0.25">
      <c r="B45" s="161" t="s">
        <v>262</v>
      </c>
      <c r="C45" s="62" t="s">
        <v>19</v>
      </c>
      <c r="D45" s="109">
        <v>150</v>
      </c>
      <c r="E45" s="110">
        <v>150</v>
      </c>
      <c r="F45" s="110"/>
      <c r="G45" s="110">
        <v>0</v>
      </c>
      <c r="H45" s="110">
        <v>0</v>
      </c>
      <c r="I45" s="117">
        <f t="shared" ref="I45:I47" si="2">E45+G45-H45</f>
        <v>150</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4142186</v>
      </c>
      <c r="AT45" s="113"/>
      <c r="AU45" s="113"/>
      <c r="AV45" s="113"/>
      <c r="AW45" s="318"/>
    </row>
    <row r="46" spans="1:49" ht="14.25" thickTop="1" thickBot="1" x14ac:dyDescent="0.25">
      <c r="B46" s="161" t="s">
        <v>263</v>
      </c>
      <c r="C46" s="62" t="s">
        <v>20</v>
      </c>
      <c r="D46" s="109">
        <v>1690</v>
      </c>
      <c r="E46" s="110">
        <v>1690</v>
      </c>
      <c r="F46" s="110"/>
      <c r="G46" s="110">
        <v>0</v>
      </c>
      <c r="H46" s="110">
        <v>0</v>
      </c>
      <c r="I46" s="117">
        <f t="shared" si="2"/>
        <v>1690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73344295</v>
      </c>
      <c r="AT46" s="113"/>
      <c r="AU46" s="113"/>
      <c r="AV46" s="113"/>
      <c r="AW46" s="318"/>
    </row>
    <row r="47" spans="1:49" ht="13.5" thickTop="1" x14ac:dyDescent="0.2">
      <c r="B47" s="161" t="s">
        <v>264</v>
      </c>
      <c r="C47" s="62" t="s">
        <v>21</v>
      </c>
      <c r="D47" s="109">
        <v>0</v>
      </c>
      <c r="E47" s="110">
        <v>0</v>
      </c>
      <c r="F47" s="110"/>
      <c r="G47" s="110">
        <v>0</v>
      </c>
      <c r="H47" s="110">
        <v>0</v>
      </c>
      <c r="I47" s="117">
        <f t="shared" si="2"/>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v>0</v>
      </c>
      <c r="H49" s="110">
        <v>0</v>
      </c>
      <c r="I49" s="109">
        <f>E49+G49-H49</f>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v>0</v>
      </c>
      <c r="H50" s="110">
        <v>0</v>
      </c>
      <c r="I50" s="109">
        <f t="shared" ref="I50:I53" si="3">E50+G50-H50</f>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3204</v>
      </c>
      <c r="E51" s="110">
        <v>1147</v>
      </c>
      <c r="F51" s="110"/>
      <c r="G51" s="110">
        <v>0</v>
      </c>
      <c r="H51" s="110">
        <v>0</v>
      </c>
      <c r="I51" s="109">
        <f t="shared" si="3"/>
        <v>1147</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52409816</v>
      </c>
      <c r="AT51" s="113"/>
      <c r="AU51" s="113"/>
      <c r="AV51" s="113"/>
      <c r="AW51" s="318"/>
    </row>
    <row r="52" spans="2:49" ht="25.5" x14ac:dyDescent="0.2">
      <c r="B52" s="155" t="s">
        <v>268</v>
      </c>
      <c r="C52" s="62" t="s">
        <v>89</v>
      </c>
      <c r="D52" s="109">
        <v>0</v>
      </c>
      <c r="E52" s="110">
        <v>0</v>
      </c>
      <c r="F52" s="110"/>
      <c r="G52" s="110">
        <v>0</v>
      </c>
      <c r="H52" s="110">
        <v>0</v>
      </c>
      <c r="I52" s="109">
        <f t="shared" si="3"/>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f t="shared" si="3"/>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4.25" thickTop="1" thickBot="1" x14ac:dyDescent="0.25">
      <c r="B56" s="160" t="s">
        <v>272</v>
      </c>
      <c r="C56" s="61" t="s">
        <v>24</v>
      </c>
      <c r="D56" s="121">
        <v>11</v>
      </c>
      <c r="E56" s="122">
        <v>11</v>
      </c>
      <c r="F56" s="122"/>
      <c r="G56" s="122">
        <v>0</v>
      </c>
      <c r="H56" s="122">
        <v>0</v>
      </c>
      <c r="I56" s="121">
        <f>E56+G56-H56</f>
        <v>11</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371120</v>
      </c>
      <c r="AT56" s="123"/>
      <c r="AU56" s="123"/>
      <c r="AV56" s="123"/>
      <c r="AW56" s="309"/>
    </row>
    <row r="57" spans="2:49" ht="13.5" thickTop="1" x14ac:dyDescent="0.2">
      <c r="B57" s="161" t="s">
        <v>273</v>
      </c>
      <c r="C57" s="62" t="s">
        <v>25</v>
      </c>
      <c r="D57" s="124">
        <v>11</v>
      </c>
      <c r="E57" s="125">
        <v>11</v>
      </c>
      <c r="F57" s="125"/>
      <c r="G57" s="125">
        <v>0</v>
      </c>
      <c r="H57" s="125">
        <v>0</v>
      </c>
      <c r="I57" s="121">
        <f>E57+G57-H57</f>
        <v>11</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371120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127</v>
      </c>
      <c r="E59" s="125">
        <v>127</v>
      </c>
      <c r="F59" s="125"/>
      <c r="G59" s="125">
        <v>0</v>
      </c>
      <c r="H59" s="125">
        <v>0</v>
      </c>
      <c r="I59" s="124">
        <f>E59+G59-H59</f>
        <v>127</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4194983</v>
      </c>
      <c r="AT59" s="126"/>
      <c r="AU59" s="126"/>
      <c r="AV59" s="126"/>
      <c r="AW59" s="310"/>
    </row>
    <row r="60" spans="2:49" x14ac:dyDescent="0.2">
      <c r="B60" s="161" t="s">
        <v>276</v>
      </c>
      <c r="C60" s="62"/>
      <c r="D60" s="127">
        <f>D59/12</f>
        <v>10.583333333333334</v>
      </c>
      <c r="E60" s="127">
        <f>E59/12</f>
        <v>10.583333333333334</v>
      </c>
      <c r="F60" s="128"/>
      <c r="G60" s="128"/>
      <c r="H60" s="128"/>
      <c r="I60" s="127">
        <v>11</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349581.91666666669</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AD49 D25:AD28 D30:AD32 D34:AD35 D37:AD42 D44:AD47 D50:H52 J50:AD52 I50:I53">
    <cfRule type="cellIs" dxfId="563" priority="36" stopIfTrue="1" operator="lessThan">
      <formula>0</formula>
    </cfRule>
  </conditionalFormatting>
  <conditionalFormatting sqref="AS53">
    <cfRule type="cellIs" dxfId="562" priority="35" stopIfTrue="1" operator="lessThan">
      <formula>0</formula>
    </cfRule>
  </conditionalFormatting>
  <conditionalFormatting sqref="G59:I59 D59 D56:D57 G7:I7 E13:F15 D6:D10 D13:D21 G56:I57">
    <cfRule type="cellIs" dxfId="561" priority="98" stopIfTrue="1" operator="lessThan">
      <formula>0</formula>
    </cfRule>
  </conditionalFormatting>
  <conditionalFormatting sqref="AI34:AI35">
    <cfRule type="cellIs" dxfId="560" priority="53" stopIfTrue="1" operator="lessThan">
      <formula>0</formula>
    </cfRule>
  </conditionalFormatting>
  <conditionalFormatting sqref="AQ56:AR57 AQ59:AR59 AN59 AN56:AN57">
    <cfRule type="cellIs" dxfId="559" priority="3" stopIfTrue="1" operator="lessThan">
      <formula>0</formula>
    </cfRule>
  </conditionalFormatting>
  <conditionalFormatting sqref="M7:O7 J6:J10">
    <cfRule type="cellIs" dxfId="558" priority="95" stopIfTrue="1" operator="lessThan">
      <formula>0</formula>
    </cfRule>
  </conditionalFormatting>
  <conditionalFormatting sqref="S7:T7 P6:P10">
    <cfRule type="cellIs" dxfId="557" priority="93" stopIfTrue="1" operator="lessThan">
      <formula>0</formula>
    </cfRule>
  </conditionalFormatting>
  <conditionalFormatting sqref="U6:U10">
    <cfRule type="cellIs" dxfId="556" priority="92" stopIfTrue="1" operator="lessThan">
      <formula>0</formula>
    </cfRule>
  </conditionalFormatting>
  <conditionalFormatting sqref="X6:X10">
    <cfRule type="cellIs" dxfId="555" priority="91" stopIfTrue="1" operator="lessThan">
      <formula>0</formula>
    </cfRule>
  </conditionalFormatting>
  <conditionalFormatting sqref="AA6:AA10">
    <cfRule type="cellIs" dxfId="554" priority="90" stopIfTrue="1" operator="lessThan">
      <formula>0</formula>
    </cfRule>
  </conditionalFormatting>
  <conditionalFormatting sqref="AD6:AD10">
    <cfRule type="cellIs" dxfId="553" priority="89" stopIfTrue="1" operator="lessThan">
      <formula>0</formula>
    </cfRule>
  </conditionalFormatting>
  <conditionalFormatting sqref="AI6:AI10">
    <cfRule type="cellIs" dxfId="552" priority="88" stopIfTrue="1" operator="lessThan">
      <formula>0</formula>
    </cfRule>
  </conditionalFormatting>
  <conditionalFormatting sqref="AT6:AT10">
    <cfRule type="cellIs" dxfId="551" priority="85" stopIfTrue="1" operator="lessThan">
      <formula>0</formula>
    </cfRule>
  </conditionalFormatting>
  <conditionalFormatting sqref="AS6:AS10">
    <cfRule type="cellIs" dxfId="550" priority="86" stopIfTrue="1" operator="lessThan">
      <formula>0</formula>
    </cfRule>
  </conditionalFormatting>
  <conditionalFormatting sqref="AU6:AU10">
    <cfRule type="cellIs" dxfId="549" priority="84" stopIfTrue="1" operator="lessThan">
      <formula>0</formula>
    </cfRule>
  </conditionalFormatting>
  <conditionalFormatting sqref="I13:I15">
    <cfRule type="cellIs" dxfId="548" priority="83" stopIfTrue="1" operator="lessThan">
      <formula>0</formula>
    </cfRule>
  </conditionalFormatting>
  <conditionalFormatting sqref="K13:L15 J13:J21">
    <cfRule type="cellIs" dxfId="547" priority="82" stopIfTrue="1" operator="lessThan">
      <formula>0</formula>
    </cfRule>
  </conditionalFormatting>
  <conditionalFormatting sqref="O13:O15">
    <cfRule type="cellIs" dxfId="546" priority="81" stopIfTrue="1" operator="lessThan">
      <formula>0</formula>
    </cfRule>
  </conditionalFormatting>
  <conditionalFormatting sqref="V13:V15 U13:U21">
    <cfRule type="cellIs" dxfId="545" priority="79" stopIfTrue="1" operator="lessThan">
      <formula>0</formula>
    </cfRule>
  </conditionalFormatting>
  <conditionalFormatting sqref="W13:W15">
    <cfRule type="cellIs" dxfId="544" priority="78" stopIfTrue="1" operator="lessThan">
      <formula>0</formula>
    </cfRule>
  </conditionalFormatting>
  <conditionalFormatting sqref="Y13:Y15 X13:X21">
    <cfRule type="cellIs" dxfId="543" priority="77" stopIfTrue="1" operator="lessThan">
      <formula>0</formula>
    </cfRule>
  </conditionalFormatting>
  <conditionalFormatting sqref="Z13:Z15">
    <cfRule type="cellIs" dxfId="542" priority="76" stopIfTrue="1" operator="lessThan">
      <formula>0</formula>
    </cfRule>
  </conditionalFormatting>
  <conditionalFormatting sqref="AB13:AB15 AA13:AA21">
    <cfRule type="cellIs" dxfId="541" priority="75" stopIfTrue="1" operator="lessThan">
      <formula>0</formula>
    </cfRule>
  </conditionalFormatting>
  <conditionalFormatting sqref="AC13:AC15">
    <cfRule type="cellIs" dxfId="540" priority="74" stopIfTrue="1" operator="lessThan">
      <formula>0</formula>
    </cfRule>
  </conditionalFormatting>
  <conditionalFormatting sqref="AD13:AD21">
    <cfRule type="cellIs" dxfId="539" priority="73" stopIfTrue="1" operator="lessThan">
      <formula>0</formula>
    </cfRule>
  </conditionalFormatting>
  <conditionalFormatting sqref="AI13:AI21">
    <cfRule type="cellIs" dxfId="538" priority="72" stopIfTrue="1" operator="lessThan">
      <formula>0</formula>
    </cfRule>
  </conditionalFormatting>
  <conditionalFormatting sqref="AT13:AT21">
    <cfRule type="cellIs" dxfId="537" priority="69" stopIfTrue="1" operator="lessThan">
      <formula>0</formula>
    </cfRule>
  </conditionalFormatting>
  <conditionalFormatting sqref="AS13:AS21">
    <cfRule type="cellIs" dxfId="536" priority="70" stopIfTrue="1" operator="lessThan">
      <formula>0</formula>
    </cfRule>
  </conditionalFormatting>
  <conditionalFormatting sqref="AU13:AU21">
    <cfRule type="cellIs" dxfId="535" priority="68" stopIfTrue="1" operator="lessThan">
      <formula>0</formula>
    </cfRule>
  </conditionalFormatting>
  <conditionalFormatting sqref="D53:F53">
    <cfRule type="cellIs" dxfId="534" priority="61" stopIfTrue="1" operator="lessThan">
      <formula>0</formula>
    </cfRule>
  </conditionalFormatting>
  <conditionalFormatting sqref="J53:L53">
    <cfRule type="cellIs" dxfId="533" priority="59" stopIfTrue="1" operator="lessThan">
      <formula>0</formula>
    </cfRule>
  </conditionalFormatting>
  <conditionalFormatting sqref="O53">
    <cfRule type="cellIs" dxfId="532" priority="58" stopIfTrue="1" operator="lessThan">
      <formula>0</formula>
    </cfRule>
  </conditionalFormatting>
  <conditionalFormatting sqref="P53:R53">
    <cfRule type="cellIs" dxfId="531" priority="57" stopIfTrue="1" operator="lessThan">
      <formula>0</formula>
    </cfRule>
  </conditionalFormatting>
  <conditionalFormatting sqref="U53:AD53">
    <cfRule type="cellIs" dxfId="530" priority="56" stopIfTrue="1" operator="lessThan">
      <formula>0</formula>
    </cfRule>
  </conditionalFormatting>
  <conditionalFormatting sqref="AI25:AI28">
    <cfRule type="cellIs" dxfId="529" priority="55" stopIfTrue="1" operator="lessThan">
      <formula>0</formula>
    </cfRule>
  </conditionalFormatting>
  <conditionalFormatting sqref="AI30:AI32">
    <cfRule type="cellIs" dxfId="528" priority="54" stopIfTrue="1" operator="lessThan">
      <formula>0</formula>
    </cfRule>
  </conditionalFormatting>
  <conditionalFormatting sqref="AN25:AR28">
    <cfRule type="cellIs" dxfId="527" priority="52" stopIfTrue="1" operator="lessThan">
      <formula>0</formula>
    </cfRule>
  </conditionalFormatting>
  <conditionalFormatting sqref="AN30:AR32">
    <cfRule type="cellIs" dxfId="526" priority="51" stopIfTrue="1" operator="lessThan">
      <formula>0</formula>
    </cfRule>
  </conditionalFormatting>
  <conditionalFormatting sqref="AN34:AR35">
    <cfRule type="cellIs" dxfId="525" priority="50" stopIfTrue="1" operator="lessThan">
      <formula>0</formula>
    </cfRule>
  </conditionalFormatting>
  <conditionalFormatting sqref="AS25:AV26 AS27:AU27">
    <cfRule type="cellIs" dxfId="524" priority="49" stopIfTrue="1" operator="lessThan">
      <formula>0</formula>
    </cfRule>
  </conditionalFormatting>
  <conditionalFormatting sqref="AS28:AV28">
    <cfRule type="cellIs" dxfId="523" priority="48" stopIfTrue="1" operator="lessThan">
      <formula>0</formula>
    </cfRule>
  </conditionalFormatting>
  <conditionalFormatting sqref="AS30:AV32">
    <cfRule type="cellIs" dxfId="522" priority="47" stopIfTrue="1" operator="lessThan">
      <formula>0</formula>
    </cfRule>
  </conditionalFormatting>
  <conditionalFormatting sqref="AI44:AI47">
    <cfRule type="cellIs" dxfId="521" priority="46" stopIfTrue="1" operator="lessThan">
      <formula>0</formula>
    </cfRule>
  </conditionalFormatting>
  <conditionalFormatting sqref="AI49:AI52">
    <cfRule type="cellIs" dxfId="520" priority="45" stopIfTrue="1" operator="lessThan">
      <formula>0</formula>
    </cfRule>
  </conditionalFormatting>
  <conditionalFormatting sqref="AI53">
    <cfRule type="cellIs" dxfId="519" priority="44" stopIfTrue="1" operator="lessThan">
      <formula>0</formula>
    </cfRule>
  </conditionalFormatting>
  <conditionalFormatting sqref="AI37:AI42">
    <cfRule type="cellIs" dxfId="518" priority="43" stopIfTrue="1" operator="lessThan">
      <formula>0</formula>
    </cfRule>
  </conditionalFormatting>
  <conditionalFormatting sqref="AN37:AR42">
    <cfRule type="cellIs" dxfId="517" priority="42" stopIfTrue="1" operator="lessThan">
      <formula>0</formula>
    </cfRule>
  </conditionalFormatting>
  <conditionalFormatting sqref="AN44:AR47">
    <cfRule type="cellIs" dxfId="516" priority="41" stopIfTrue="1" operator="lessThan">
      <formula>0</formula>
    </cfRule>
  </conditionalFormatting>
  <conditionalFormatting sqref="AN49:AR52">
    <cfRule type="cellIs" dxfId="515" priority="40" stopIfTrue="1" operator="lessThan">
      <formula>0</formula>
    </cfRule>
  </conditionalFormatting>
  <conditionalFormatting sqref="AN53:AP53">
    <cfRule type="cellIs" dxfId="514" priority="39" stopIfTrue="1" operator="lessThan">
      <formula>0</formula>
    </cfRule>
  </conditionalFormatting>
  <conditionalFormatting sqref="AS37:AS42">
    <cfRule type="cellIs" dxfId="513" priority="38" stopIfTrue="1" operator="lessThan">
      <formula>0</formula>
    </cfRule>
  </conditionalFormatting>
  <conditionalFormatting sqref="AS44:AS47">
    <cfRule type="cellIs" dxfId="512" priority="37" stopIfTrue="1" operator="lessThan">
      <formula>0</formula>
    </cfRule>
  </conditionalFormatting>
  <conditionalFormatting sqref="AT37:AT42">
    <cfRule type="cellIs" dxfId="511" priority="34" stopIfTrue="1" operator="lessThan">
      <formula>0</formula>
    </cfRule>
  </conditionalFormatting>
  <conditionalFormatting sqref="AT44:AT47">
    <cfRule type="cellIs" dxfId="510" priority="33" stopIfTrue="1" operator="lessThan">
      <formula>0</formula>
    </cfRule>
  </conditionalFormatting>
  <conditionalFormatting sqref="AT49:AT52">
    <cfRule type="cellIs" dxfId="509" priority="32" stopIfTrue="1" operator="lessThan">
      <formula>0</formula>
    </cfRule>
  </conditionalFormatting>
  <conditionalFormatting sqref="AT53">
    <cfRule type="cellIs" dxfId="508" priority="31" stopIfTrue="1" operator="lessThan">
      <formula>0</formula>
    </cfRule>
  </conditionalFormatting>
  <conditionalFormatting sqref="AU37:AU42">
    <cfRule type="cellIs" dxfId="507" priority="30" stopIfTrue="1" operator="lessThan">
      <formula>0</formula>
    </cfRule>
  </conditionalFormatting>
  <conditionalFormatting sqref="AU44:AU47">
    <cfRule type="cellIs" dxfId="506" priority="29" stopIfTrue="1" operator="lessThan">
      <formula>0</formula>
    </cfRule>
  </conditionalFormatting>
  <conditionalFormatting sqref="AU49:AU52">
    <cfRule type="cellIs" dxfId="505" priority="28" stopIfTrue="1" operator="lessThan">
      <formula>0</formula>
    </cfRule>
  </conditionalFormatting>
  <conditionalFormatting sqref="AU53">
    <cfRule type="cellIs" dxfId="504" priority="27" stopIfTrue="1" operator="lessThan">
      <formula>0</formula>
    </cfRule>
  </conditionalFormatting>
  <conditionalFormatting sqref="AV37:AV42">
    <cfRule type="cellIs" dxfId="503" priority="26" stopIfTrue="1" operator="lessThan">
      <formula>0</formula>
    </cfRule>
  </conditionalFormatting>
  <conditionalFormatting sqref="AV44:AV47">
    <cfRule type="cellIs" dxfId="502" priority="25" stopIfTrue="1" operator="lessThan">
      <formula>0</formula>
    </cfRule>
  </conditionalFormatting>
  <conditionalFormatting sqref="AV49:AV52">
    <cfRule type="cellIs" dxfId="501" priority="24" stopIfTrue="1" operator="lessThan">
      <formula>0</formula>
    </cfRule>
  </conditionalFormatting>
  <conditionalFormatting sqref="AV53">
    <cfRule type="cellIs" dxfId="500" priority="23" stopIfTrue="1" operator="lessThan">
      <formula>0</formula>
    </cfRule>
  </conditionalFormatting>
  <conditionalFormatting sqref="AS35:AV35">
    <cfRule type="cellIs" dxfId="499" priority="22" stopIfTrue="1" operator="lessThan">
      <formula>0</formula>
    </cfRule>
  </conditionalFormatting>
  <conditionalFormatting sqref="AV34">
    <cfRule type="cellIs" dxfId="498" priority="21" stopIfTrue="1" operator="lessThan">
      <formula>0</formula>
    </cfRule>
  </conditionalFormatting>
  <conditionalFormatting sqref="AT34">
    <cfRule type="cellIs" dxfId="497" priority="20" stopIfTrue="1" operator="lessThan">
      <formula>0</formula>
    </cfRule>
  </conditionalFormatting>
  <conditionalFormatting sqref="AW61:AW62">
    <cfRule type="cellIs" dxfId="496" priority="19" stopIfTrue="1" operator="lessThan">
      <formula>0</formula>
    </cfRule>
  </conditionalFormatting>
  <conditionalFormatting sqref="M56:O57 J56:J57">
    <cfRule type="cellIs" dxfId="495" priority="18" stopIfTrue="1" operator="lessThan">
      <formula>0</formula>
    </cfRule>
  </conditionalFormatting>
  <conditionalFormatting sqref="M58:O59 J58:J59">
    <cfRule type="cellIs" dxfId="494" priority="16" stopIfTrue="1" operator="lessThan">
      <formula>0</formula>
    </cfRule>
  </conditionalFormatting>
  <conditionalFormatting sqref="S56:U57 P56:P57">
    <cfRule type="cellIs" dxfId="493" priority="14" stopIfTrue="1" operator="lessThan">
      <formula>0</formula>
    </cfRule>
  </conditionalFormatting>
  <conditionalFormatting sqref="V56:W57">
    <cfRule type="cellIs" dxfId="492" priority="13" stopIfTrue="1" operator="lessThan">
      <formula>0</formula>
    </cfRule>
  </conditionalFormatting>
  <conditionalFormatting sqref="S59:U59 P59">
    <cfRule type="cellIs" dxfId="491" priority="12" stopIfTrue="1" operator="lessThan">
      <formula>0</formula>
    </cfRule>
  </conditionalFormatting>
  <conditionalFormatting sqref="V59:W59">
    <cfRule type="cellIs" dxfId="490" priority="11" stopIfTrue="1" operator="lessThan">
      <formula>0</formula>
    </cfRule>
  </conditionalFormatting>
  <conditionalFormatting sqref="S58:T58 P58">
    <cfRule type="cellIs" dxfId="489" priority="10" stopIfTrue="1" operator="lessThan">
      <formula>0</formula>
    </cfRule>
  </conditionalFormatting>
  <conditionalFormatting sqref="X56:X57">
    <cfRule type="cellIs" dxfId="488" priority="9" stopIfTrue="1" operator="lessThan">
      <formula>0</formula>
    </cfRule>
  </conditionalFormatting>
  <conditionalFormatting sqref="X59">
    <cfRule type="cellIs" dxfId="487" priority="8" stopIfTrue="1" operator="lessThan">
      <formula>0</formula>
    </cfRule>
  </conditionalFormatting>
  <conditionalFormatting sqref="X58">
    <cfRule type="cellIs" dxfId="486" priority="7" stopIfTrue="1" operator="lessThan">
      <formula>0</formula>
    </cfRule>
  </conditionalFormatting>
  <conditionalFormatting sqref="AA56:AA57">
    <cfRule type="cellIs" dxfId="485" priority="6" stopIfTrue="1" operator="lessThan">
      <formula>0</formula>
    </cfRule>
  </conditionalFormatting>
  <conditionalFormatting sqref="AA59">
    <cfRule type="cellIs" dxfId="484" priority="5" stopIfTrue="1" operator="lessThan">
      <formula>0</formula>
    </cfRule>
  </conditionalFormatting>
  <conditionalFormatting sqref="AA58">
    <cfRule type="cellIs" dxfId="483" priority="4" stopIfTrue="1" operator="lessThan">
      <formula>0</formula>
    </cfRule>
  </conditionalFormatting>
  <conditionalFormatting sqref="Q13:R15 P13:P21">
    <cfRule type="cellIs" dxfId="482" priority="80" stopIfTrue="1" operator="lessThan">
      <formula>0</formula>
    </cfRule>
  </conditionalFormatting>
  <conditionalFormatting sqref="AQ7:AR7 AO13:AP15 AN6:AN10 AN13:AN21">
    <cfRule type="cellIs" dxfId="481" priority="2" stopIfTrue="1" operator="lessThan">
      <formula>0</formula>
    </cfRule>
  </conditionalFormatting>
  <conditionalFormatting sqref="AU34">
    <cfRule type="cellIs" dxfId="480" priority="1" stopIfTrue="1" operator="lessThan">
      <formula>0</formula>
    </cfRule>
  </conditionalFormatting>
  <dataValidations xWindow="784" yWindow="73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4" topLeftCell="D16" activePane="bottomRight" state="frozen"/>
      <selection activeCell="B1" sqref="B1"/>
      <selection pane="topRight" activeCell="D1" sqref="D1"/>
      <selection pane="bottomLeft" activeCell="B5" sqref="B5"/>
      <selection pane="bottomRight" activeCell="F18" sqref="F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25" thickTop="1" thickBot="1" x14ac:dyDescent="0.25">
      <c r="B5" s="175" t="s">
        <v>278</v>
      </c>
      <c r="C5" s="132"/>
      <c r="D5" s="117">
        <v>51057</v>
      </c>
      <c r="E5" s="118">
        <v>47732</v>
      </c>
      <c r="F5" s="118">
        <v>0</v>
      </c>
      <c r="G5" s="130">
        <v>0</v>
      </c>
      <c r="H5" s="130">
        <v>0</v>
      </c>
      <c r="I5" s="117">
        <f>E5+G5-H5</f>
        <v>47732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1439169480</v>
      </c>
      <c r="AT5" s="119"/>
      <c r="AU5" s="119"/>
      <c r="AV5" s="312"/>
      <c r="AW5" s="317"/>
    </row>
    <row r="6" spans="2:49" ht="14.25" thickTop="1" thickBot="1" x14ac:dyDescent="0.25">
      <c r="B6" s="176" t="s">
        <v>279</v>
      </c>
      <c r="C6" s="133" t="s">
        <v>8</v>
      </c>
      <c r="D6" s="109">
        <v>0</v>
      </c>
      <c r="E6" s="110">
        <v>0</v>
      </c>
      <c r="F6" s="118">
        <v>0</v>
      </c>
      <c r="G6" s="130">
        <v>0</v>
      </c>
      <c r="H6" s="130">
        <v>0</v>
      </c>
      <c r="I6" s="117">
        <f t="shared" ref="I6:I7" si="0">E6+G6-H6</f>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ht="13.5" thickTop="1" x14ac:dyDescent="0.2">
      <c r="B7" s="176" t="s">
        <v>280</v>
      </c>
      <c r="C7" s="133" t="s">
        <v>9</v>
      </c>
      <c r="D7" s="109">
        <v>0</v>
      </c>
      <c r="E7" s="110">
        <v>0</v>
      </c>
      <c r="F7" s="118">
        <v>0</v>
      </c>
      <c r="G7" s="130">
        <v>0</v>
      </c>
      <c r="H7" s="130">
        <v>0</v>
      </c>
      <c r="I7" s="117">
        <f t="shared" si="0"/>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v>0</v>
      </c>
      <c r="G10" s="110">
        <v>0</v>
      </c>
      <c r="H10" s="110">
        <v>0</v>
      </c>
      <c r="I10" s="109">
        <f>E10+G10-H10</f>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f>E11+G11-H11</f>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v>0</v>
      </c>
      <c r="G13" s="110">
        <v>0</v>
      </c>
      <c r="H13" s="110">
        <v>0</v>
      </c>
      <c r="I13" s="109">
        <f>E13+G13-H13</f>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v>0</v>
      </c>
      <c r="G14" s="110">
        <v>0</v>
      </c>
      <c r="H14" s="110">
        <v>0</v>
      </c>
      <c r="I14" s="109">
        <f t="shared" ref="I14:I16" si="1">E14+G14-H14</f>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v>0</v>
      </c>
      <c r="F15" s="110">
        <v>0</v>
      </c>
      <c r="G15" s="110">
        <v>0</v>
      </c>
      <c r="H15" s="110">
        <v>0</v>
      </c>
      <c r="I15" s="109">
        <f t="shared" si="1"/>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-23501</v>
      </c>
      <c r="F16" s="110">
        <v>0</v>
      </c>
      <c r="G16" s="110">
        <v>0</v>
      </c>
      <c r="H16" s="110">
        <v>0</v>
      </c>
      <c r="I16" s="109">
        <f t="shared" si="1"/>
        <v>-23501</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-11520</v>
      </c>
      <c r="F17" s="110">
        <v>0</v>
      </c>
      <c r="G17" s="110">
        <v>0</v>
      </c>
      <c r="H17" s="110">
        <v>0</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f>E18+G18-H18</f>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2931915</v>
      </c>
      <c r="AT18" s="113"/>
      <c r="AU18" s="113"/>
      <c r="AV18" s="311"/>
      <c r="AW18" s="318"/>
    </row>
    <row r="19" spans="2:49" ht="25.5" x14ac:dyDescent="0.2">
      <c r="B19" s="178" t="s">
        <v>308</v>
      </c>
      <c r="C19" s="133"/>
      <c r="D19" s="109">
        <v>0</v>
      </c>
      <c r="E19" s="110">
        <v>0</v>
      </c>
      <c r="F19" s="110">
        <v>0</v>
      </c>
      <c r="G19" s="110">
        <v>0</v>
      </c>
      <c r="H19" s="110">
        <v>0</v>
      </c>
      <c r="I19" s="109">
        <f t="shared" ref="I19:I20" si="2">E19+G19-H19</f>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486</v>
      </c>
      <c r="C20" s="133"/>
      <c r="D20" s="109">
        <v>0</v>
      </c>
      <c r="E20" s="110">
        <v>0</v>
      </c>
      <c r="F20" s="110">
        <v>0</v>
      </c>
      <c r="G20" s="110">
        <v>0</v>
      </c>
      <c r="H20" s="110">
        <v>0</v>
      </c>
      <c r="I20" s="109">
        <f t="shared" si="2"/>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1977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1104609955</v>
      </c>
      <c r="AT23" s="113"/>
      <c r="AU23" s="113"/>
      <c r="AV23" s="311"/>
      <c r="AW23" s="318"/>
    </row>
    <row r="24" spans="2:49" ht="28.5" customHeight="1" x14ac:dyDescent="0.2">
      <c r="B24" s="178" t="s">
        <v>114</v>
      </c>
      <c r="C24" s="133"/>
      <c r="D24" s="293"/>
      <c r="E24" s="110">
        <v>2868.02</v>
      </c>
      <c r="F24" s="110">
        <v>0</v>
      </c>
      <c r="G24" s="110">
        <v>0</v>
      </c>
      <c r="H24" s="110">
        <v>0</v>
      </c>
      <c r="I24" s="109">
        <f>E24+G24-H24</f>
        <v>2868.02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41467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196132883</v>
      </c>
      <c r="AT26" s="113"/>
      <c r="AU26" s="113"/>
      <c r="AV26" s="311"/>
      <c r="AW26" s="318"/>
    </row>
    <row r="27" spans="2:49" s="5" customFormat="1" ht="25.5" x14ac:dyDescent="0.2">
      <c r="B27" s="178" t="s">
        <v>85</v>
      </c>
      <c r="C27" s="133"/>
      <c r="D27" s="293"/>
      <c r="E27" s="110">
        <v>0</v>
      </c>
      <c r="F27" s="110">
        <v>0</v>
      </c>
      <c r="G27" s="110">
        <v>0</v>
      </c>
      <c r="H27" s="110">
        <v>0</v>
      </c>
      <c r="I27" s="109">
        <f>E27+G27-H27</f>
        <v>0</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112697828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v>0</v>
      </c>
      <c r="G31" s="110">
        <v>0</v>
      </c>
      <c r="H31" s="110">
        <v>0</v>
      </c>
      <c r="I31" s="109">
        <f>E31+G31-H31</f>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v>0</v>
      </c>
      <c r="G35" s="110">
        <v>0</v>
      </c>
      <c r="H35" s="110">
        <v>0</v>
      </c>
      <c r="I35" s="109">
        <f>E35+G35-H35</f>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f>E36+G36-H36</f>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v>0</v>
      </c>
      <c r="G39" s="110">
        <v>0</v>
      </c>
      <c r="H39" s="110">
        <v>0</v>
      </c>
      <c r="I39" s="109">
        <f>E39+G39-H39</f>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v>0</v>
      </c>
      <c r="G42" s="110">
        <v>0</v>
      </c>
      <c r="H42" s="110">
        <v>0</v>
      </c>
      <c r="I42" s="109">
        <f>E42+G42-H42</f>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f>E45+G45-H45</f>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10851837</v>
      </c>
      <c r="AT45" s="113"/>
      <c r="AU45" s="113"/>
      <c r="AV45" s="311"/>
      <c r="AW45" s="318"/>
    </row>
    <row r="46" spans="2:49" x14ac:dyDescent="0.2">
      <c r="B46" s="176" t="s">
        <v>116</v>
      </c>
      <c r="C46" s="133" t="s">
        <v>31</v>
      </c>
      <c r="D46" s="109">
        <v>0</v>
      </c>
      <c r="E46" s="110">
        <v>0</v>
      </c>
      <c r="F46" s="110">
        <v>0</v>
      </c>
      <c r="G46" s="110">
        <v>0</v>
      </c>
      <c r="H46" s="110">
        <v>0</v>
      </c>
      <c r="I46" s="109">
        <f>E46+G46-H46</f>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2357151</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2507605</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f>E49+G49-H49</f>
        <v>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1927776</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520445</v>
      </c>
      <c r="AT50" s="113"/>
      <c r="AU50" s="113"/>
      <c r="AV50" s="311"/>
      <c r="AW50" s="318"/>
    </row>
    <row r="51" spans="2:49" s="5" customFormat="1" x14ac:dyDescent="0.2">
      <c r="B51" s="176" t="s">
        <v>300</v>
      </c>
      <c r="C51" s="133"/>
      <c r="D51" s="109">
        <v>0</v>
      </c>
      <c r="E51" s="110">
        <v>0</v>
      </c>
      <c r="F51" s="110">
        <v>0</v>
      </c>
      <c r="G51" s="110">
        <v>0</v>
      </c>
      <c r="H51" s="110">
        <v>0</v>
      </c>
      <c r="I51" s="109">
        <f>E51+G51-H51</f>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v>0</v>
      </c>
      <c r="G52" s="110">
        <v>0</v>
      </c>
      <c r="H52" s="110">
        <v>0</v>
      </c>
      <c r="I52" s="109">
        <f t="shared" ref="I52:I53" si="3">E52+G52-H52</f>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v>0</v>
      </c>
      <c r="G53" s="110">
        <v>0</v>
      </c>
      <c r="H53" s="110">
        <v>0</v>
      </c>
      <c r="I53" s="109">
        <f t="shared" si="3"/>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f>D23+D26-D28+D30-D32+D34-D36+D38+D41-D43+D45+D46-D47-D49+D50+D51+D52+D53</f>
        <v>43444</v>
      </c>
      <c r="E54" s="115">
        <f>E24+E27+E31+E35-E36+E39+E42+E45+E46-E49+E51+E52+E53</f>
        <v>2868.02</v>
      </c>
      <c r="F54" s="115">
        <v>0</v>
      </c>
      <c r="G54" s="115">
        <v>0</v>
      </c>
      <c r="H54" s="115">
        <v>0</v>
      </c>
      <c r="I54" s="114">
        <f>E54+G54-H54</f>
        <v>2868.02</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1197339062</v>
      </c>
      <c r="AT54" s="116"/>
      <c r="AU54" s="116"/>
      <c r="AV54" s="311"/>
      <c r="AW54" s="318"/>
    </row>
    <row r="55" spans="2:49" ht="25.5" x14ac:dyDescent="0.2">
      <c r="B55" s="181" t="s">
        <v>304</v>
      </c>
      <c r="C55" s="137" t="s">
        <v>28</v>
      </c>
      <c r="D55" s="114">
        <v>0</v>
      </c>
      <c r="E55" s="115">
        <v>0</v>
      </c>
      <c r="F55" s="115">
        <v>0</v>
      </c>
      <c r="G55" s="115">
        <v>0</v>
      </c>
      <c r="H55" s="115">
        <v>0</v>
      </c>
      <c r="I55" s="114">
        <f>E55+G55-H55</f>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2">
      <c r="B56" s="176" t="s">
        <v>120</v>
      </c>
      <c r="C56" s="137" t="s">
        <v>452</v>
      </c>
      <c r="D56" s="109">
        <v>0</v>
      </c>
      <c r="E56" s="110">
        <v>0</v>
      </c>
      <c r="F56" s="110">
        <v>0</v>
      </c>
      <c r="G56" s="110">
        <v>0</v>
      </c>
      <c r="H56" s="110">
        <v>0</v>
      </c>
      <c r="I56" s="109">
        <f>E56+G56-H56</f>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v>0</v>
      </c>
      <c r="G57" s="110">
        <v>0</v>
      </c>
      <c r="H57" s="110">
        <v>0</v>
      </c>
      <c r="I57" s="109">
        <f t="shared" ref="I57:I58" si="4">E57+G57-H57</f>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78828</v>
      </c>
      <c r="AT57" s="113"/>
      <c r="AU57" s="113"/>
      <c r="AV57" s="113"/>
      <c r="AW57" s="318"/>
    </row>
    <row r="58" spans="2:49" s="5" customFormat="1" ht="13.5" thickBot="1" x14ac:dyDescent="0.25">
      <c r="B58" s="184" t="s">
        <v>485</v>
      </c>
      <c r="C58" s="185"/>
      <c r="D58" s="186">
        <v>0</v>
      </c>
      <c r="E58" s="187">
        <v>7298</v>
      </c>
      <c r="F58" s="187">
        <v>0</v>
      </c>
      <c r="G58" s="187">
        <v>0</v>
      </c>
      <c r="H58" s="187">
        <v>0</v>
      </c>
      <c r="I58" s="109">
        <f t="shared" si="4"/>
        <v>7298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79" priority="382" stopIfTrue="1" operator="lessThan">
      <formula>0</formula>
    </cfRule>
  </conditionalFormatting>
  <conditionalFormatting sqref="AA11:AA14">
    <cfRule type="cellIs" dxfId="478" priority="380" stopIfTrue="1" operator="lessThan">
      <formula>0</formula>
    </cfRule>
  </conditionalFormatting>
  <conditionalFormatting sqref="AN18:AN19">
    <cfRule type="cellIs" dxfId="477" priority="356" stopIfTrue="1" operator="lessThan">
      <formula>0</formula>
    </cfRule>
  </conditionalFormatting>
  <conditionalFormatting sqref="AU47">
    <cfRule type="cellIs" dxfId="476" priority="25" stopIfTrue="1" operator="lessThan">
      <formula>0</formula>
    </cfRule>
  </conditionalFormatting>
  <conditionalFormatting sqref="AS26">
    <cfRule type="cellIs" dxfId="475" priority="60" stopIfTrue="1" operator="lessThan">
      <formula>0</formula>
    </cfRule>
  </conditionalFormatting>
  <conditionalFormatting sqref="AT26">
    <cfRule type="cellIs" dxfId="474" priority="59" stopIfTrue="1" operator="lessThan">
      <formula>0</formula>
    </cfRule>
  </conditionalFormatting>
  <conditionalFormatting sqref="D5:D7">
    <cfRule type="cellIs" dxfId="473" priority="478" stopIfTrue="1" operator="lessThan">
      <formula>0</formula>
    </cfRule>
  </conditionalFormatting>
  <conditionalFormatting sqref="AU51">
    <cfRule type="cellIs" dxfId="472" priority="16" stopIfTrue="1" operator="lessThan">
      <formula>0</formula>
    </cfRule>
  </conditionalFormatting>
  <conditionalFormatting sqref="J5:J7">
    <cfRule type="cellIs" dxfId="471" priority="476" stopIfTrue="1" operator="lessThan">
      <formula>0</formula>
    </cfRule>
  </conditionalFormatting>
  <conditionalFormatting sqref="AT52">
    <cfRule type="cellIs" dxfId="470" priority="14" stopIfTrue="1" operator="lessThan">
      <formula>0</formula>
    </cfRule>
  </conditionalFormatting>
  <conditionalFormatting sqref="P5:P7">
    <cfRule type="cellIs" dxfId="469" priority="474" stopIfTrue="1" operator="lessThan">
      <formula>0</formula>
    </cfRule>
  </conditionalFormatting>
  <conditionalFormatting sqref="U5:U7">
    <cfRule type="cellIs" dxfId="468" priority="473" stopIfTrue="1" operator="lessThan">
      <formula>0</formula>
    </cfRule>
  </conditionalFormatting>
  <conditionalFormatting sqref="X5:X7">
    <cfRule type="cellIs" dxfId="467" priority="472" stopIfTrue="1" operator="lessThan">
      <formula>0</formula>
    </cfRule>
  </conditionalFormatting>
  <conditionalFormatting sqref="AA5:AA7">
    <cfRule type="cellIs" dxfId="466" priority="471" stopIfTrue="1" operator="lessThan">
      <formula>0</formula>
    </cfRule>
  </conditionalFormatting>
  <conditionalFormatting sqref="AD5:AD7">
    <cfRule type="cellIs" dxfId="465" priority="470" stopIfTrue="1" operator="lessThan">
      <formula>0</formula>
    </cfRule>
  </conditionalFormatting>
  <conditionalFormatting sqref="AI5:AI7">
    <cfRule type="cellIs" dxfId="464" priority="469" stopIfTrue="1" operator="lessThan">
      <formula>0</formula>
    </cfRule>
  </conditionalFormatting>
  <conditionalFormatting sqref="AN5:AN7">
    <cfRule type="cellIs" dxfId="463" priority="468" stopIfTrue="1" operator="lessThan">
      <formula>0</formula>
    </cfRule>
  </conditionalFormatting>
  <conditionalFormatting sqref="AS5:AS7">
    <cfRule type="cellIs" dxfId="462" priority="467" stopIfTrue="1" operator="lessThan">
      <formula>0</formula>
    </cfRule>
  </conditionalFormatting>
  <conditionalFormatting sqref="AT5:AT7">
    <cfRule type="cellIs" dxfId="461" priority="466" stopIfTrue="1" operator="lessThan">
      <formula>0</formula>
    </cfRule>
  </conditionalFormatting>
  <conditionalFormatting sqref="AU5:AU7">
    <cfRule type="cellIs" dxfId="460" priority="465" stopIfTrue="1" operator="lessThan">
      <formula>0</formula>
    </cfRule>
  </conditionalFormatting>
  <conditionalFormatting sqref="D9">
    <cfRule type="cellIs" dxfId="459" priority="464" stopIfTrue="1" operator="lessThan">
      <formula>0</formula>
    </cfRule>
  </conditionalFormatting>
  <conditionalFormatting sqref="D11:D20">
    <cfRule type="cellIs" dxfId="458" priority="463" stopIfTrue="1" operator="lessThan">
      <formula>0</formula>
    </cfRule>
  </conditionalFormatting>
  <conditionalFormatting sqref="E10:I10 I11">
    <cfRule type="cellIs" dxfId="457" priority="462" stopIfTrue="1" operator="lessThan">
      <formula>0</formula>
    </cfRule>
  </conditionalFormatting>
  <conditionalFormatting sqref="E11:H11">
    <cfRule type="cellIs" dxfId="456" priority="461" stopIfTrue="1" operator="lessThan">
      <formula>0</formula>
    </cfRule>
  </conditionalFormatting>
  <conditionalFormatting sqref="E13:I13 E14:E16 F14:H20 I14:I16">
    <cfRule type="cellIs" dxfId="455" priority="460" stopIfTrue="1" operator="lessThan">
      <formula>0</formula>
    </cfRule>
  </conditionalFormatting>
  <conditionalFormatting sqref="E18:E20 I18:I20">
    <cfRule type="cellIs" dxfId="454" priority="459"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F36:I36">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I46">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H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I52:I53">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H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H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I57:I58">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H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H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670" yWindow="40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31" sqref="G3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f>'Pt 1 Summary of Data'!E12+'Pt 1 Summary of Data'!E22</f>
        <v>2868.02</v>
      </c>
      <c r="F6" s="115">
        <f t="shared" ref="F6:F11" si="0">E6</f>
        <v>2868.02</v>
      </c>
      <c r="G6" s="116">
        <f>'Pt 1 Summary of Data'!I12+'Pt 1 Summary of Data'!I22</f>
        <v>2868.02</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f>'Pt 1 Summary of Data'!E37+'Pt 1 Summary of Data'!E38+'Pt 1 Summary of Data'!E39+'Pt 1 Summary of Data'!E40+'Pt 1 Summary of Data'!E41+'Pt 1 Summary of Data'!E42</f>
        <v>254</v>
      </c>
      <c r="F7" s="115">
        <f t="shared" si="0"/>
        <v>254</v>
      </c>
      <c r="G7" s="116">
        <f>'Pt 1 Summary of Data'!I37+'Pt 1 Summary of Data'!I38+'Pt 1 Summary of Data'!I39+'Pt 1 Summary of Data'!I40+'Pt 1 Summary of Data'!I41+'Pt 1 Summary of Data'!I42</f>
        <v>254</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7298</v>
      </c>
      <c r="F8" s="269">
        <f t="shared" si="0"/>
        <v>7298</v>
      </c>
      <c r="G8" s="270">
        <v>7298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f>
        <v>-23501</v>
      </c>
      <c r="F10" s="115">
        <f t="shared" si="0"/>
        <v>-23501</v>
      </c>
      <c r="G10" s="116">
        <f>'Pt 2 Premium and Claims'!I16</f>
        <v>-23501</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f>'Pt 2 Premium and Claims'!E17</f>
        <v>-11520</v>
      </c>
      <c r="F11" s="115">
        <f t="shared" si="0"/>
        <v>-11520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5">
        <f>(C6+C7)*1.0004-C8-C9-C10-C11</f>
        <v>0</v>
      </c>
      <c r="D12" s="115">
        <f>(D6+D7)*1.0004-D8-D9-D10-D11</f>
        <v>0</v>
      </c>
      <c r="E12" s="115">
        <f>(E6+E7)*1.0004-E8-E9-E10-E11</f>
        <v>30846.268808000001</v>
      </c>
      <c r="F12" s="115">
        <f>E12</f>
        <v>30846.268808000001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f>('Pt 1 Summary of Data'!E5+'Pt 1 Summary of Data'!E6+'Pt 1 Summary of Data'!E7)-(E9+E10+E11)</f>
        <v>47732</v>
      </c>
      <c r="F15" s="106">
        <f>E15</f>
        <v>47732</v>
      </c>
      <c r="G15" s="106">
        <f>('Pt 1 Summary of Data'!I5+'Pt 1 Summary of Data'!I6+'Pt 1 Summary of Data'!I7)-(G9+G10)</f>
        <v>47732</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f>'Pt 1 Summary of Data'!E25+'Pt 1 Summary of Data'!E26+'Pt 1 Summary of Data'!E27+'Pt 1 Summary of Data'!E28+'Pt 1 Summary of Data'!E30+'Pt 1 Summary of Data'!E31+'Pt 1 Summary of Data'!E34+'Pt 1 Summary of Data'!E35</f>
        <v>3415.88</v>
      </c>
      <c r="F16" s="115">
        <f>E16</f>
        <v>3415.88</v>
      </c>
      <c r="G16" s="116">
        <f>'Pt 1 Summary of Data'!I25+'Pt 1 Summary of Data'!I26+'Pt 1 Summary of Data'!I27+'Pt 1 Summary of Data'!I28+'Pt 1 Summary of Data'!I30+'Pt 1 Summary of Data'!I31+'Pt 1 Summary of Data'!I34+'Pt 1 Summary of Data'!I35</f>
        <v>3415.88</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5">
        <f t="shared" ref="C17:D17" si="1">C15-C16</f>
        <v>0</v>
      </c>
      <c r="D17" s="115">
        <f t="shared" si="1"/>
        <v>0</v>
      </c>
      <c r="E17" s="115">
        <f>E15-E16</f>
        <v>44316.12</v>
      </c>
      <c r="F17" s="115">
        <f>E17</f>
        <v>44316.12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19325.02</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f>'Pt 1 Summary of Data'!I44+'Pt 1 Summary of Data'!I45+'Pt 1 Summary of Data'!I46+'Pt 1 Summary of Data'!I47+'Pt 1 Summary of Data'!I49+'Pt 1 Summary of Data'!I50+'Pt 1 Summary of Data'!I51</f>
        <v>2987</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0.43607202074549845</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MAX(G25,G24)</f>
        <v>22004.1</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f>G15-G19-G16-G20</f>
        <v>22004.1</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381">
        <f>(0.03+G22)*(G15-G16)</f>
        <v>1329.4836</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G28</f>
        <v>12279.103999999999</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f>G20+G23+G16</f>
        <v>28406.98</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381">
        <f>(0.2+G22)*(G15-G16)+G16</f>
        <v>12279.103999999999</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381">
        <f>0.2*(G15-G16)+G16</f>
        <v>12279.103999999999</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G15-G26</f>
        <v>35452.896000000001</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f>G29</f>
        <v>12279.103999999999</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f>G15-G31</f>
        <v>35452.896000000001</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f>G19/G32</f>
        <v>0.54509002593187306</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-11520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-11520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f>'Pt 1 Summary of Data'!E60</f>
        <v>10.583333333333334</v>
      </c>
      <c r="F37" s="256">
        <f>E37</f>
        <v>10.583333333333334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E44</f>
        <v>0</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382"/>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v>0</v>
      </c>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v>0</v>
      </c>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v>0</v>
      </c>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v>0</v>
      </c>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v>0</v>
      </c>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205" yWindow="40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0</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0</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37" sqref="B3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532</v>
      </c>
      <c r="E5" s="7"/>
    </row>
    <row r="6" spans="1:5" ht="35.25" customHeight="1" x14ac:dyDescent="0.2">
      <c r="B6" s="219"/>
      <c r="C6" s="150"/>
      <c r="D6" s="222" t="s">
        <v>533</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501</v>
      </c>
      <c r="C27" s="150"/>
      <c r="D27" s="223" t="s">
        <v>534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502</v>
      </c>
      <c r="C34" s="150"/>
      <c r="D34" s="223" t="s">
        <v>535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505</v>
      </c>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500</v>
      </c>
      <c r="C48" s="150"/>
      <c r="D48" s="222" t="s">
        <v>539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t="s">
        <v>514</v>
      </c>
      <c r="C56" s="152"/>
      <c r="D56" s="222" t="s">
        <v>536</v>
      </c>
      <c r="E56" s="7"/>
    </row>
    <row r="57" spans="2:5" ht="35.25" customHeight="1" x14ac:dyDescent="0.2">
      <c r="B57" s="219" t="s">
        <v>508</v>
      </c>
      <c r="C57" s="152"/>
      <c r="D57" s="222"/>
      <c r="E57" s="7"/>
    </row>
    <row r="58" spans="2:5" ht="35.25" customHeight="1" x14ac:dyDescent="0.2">
      <c r="B58" s="219" t="s">
        <v>509</v>
      </c>
      <c r="C58" s="152"/>
      <c r="D58" s="222"/>
      <c r="E58" s="7"/>
    </row>
    <row r="59" spans="2:5" ht="35.25" customHeight="1" x14ac:dyDescent="0.2">
      <c r="B59" s="219" t="s">
        <v>510</v>
      </c>
      <c r="C59" s="152"/>
      <c r="D59" s="222"/>
      <c r="E59" s="7"/>
    </row>
    <row r="60" spans="2:5" ht="35.25" customHeight="1" x14ac:dyDescent="0.2">
      <c r="B60" s="219" t="s">
        <v>511</v>
      </c>
      <c r="C60" s="152"/>
      <c r="D60" s="222"/>
      <c r="E60" s="7"/>
    </row>
    <row r="61" spans="2:5" ht="35.25" customHeight="1" x14ac:dyDescent="0.2">
      <c r="B61" s="219" t="s">
        <v>512</v>
      </c>
      <c r="C61" s="152"/>
      <c r="D61" s="222"/>
      <c r="E61" s="7"/>
    </row>
    <row r="62" spans="2:5" ht="35.25" customHeight="1" x14ac:dyDescent="0.2">
      <c r="B62" s="219" t="s">
        <v>513</v>
      </c>
      <c r="C62" s="152"/>
      <c r="D62" s="222"/>
      <c r="E62" s="7"/>
    </row>
    <row r="63" spans="2:5" ht="35.25" customHeight="1" x14ac:dyDescent="0.2">
      <c r="B63" s="383"/>
      <c r="C63" s="152"/>
      <c r="D63" s="222"/>
      <c r="E63" s="7"/>
    </row>
    <row r="64" spans="2:5" ht="35.25" customHeight="1" x14ac:dyDescent="0.2">
      <c r="B64" s="383"/>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t="s">
        <v>515</v>
      </c>
      <c r="C67" s="152"/>
      <c r="D67" s="222" t="s">
        <v>536</v>
      </c>
      <c r="E67" s="7"/>
    </row>
    <row r="68" spans="2:5" ht="35.25" customHeight="1" x14ac:dyDescent="0.2">
      <c r="B68" s="219" t="s">
        <v>516</v>
      </c>
      <c r="C68" s="152"/>
      <c r="D68" s="222"/>
      <c r="E68" s="7"/>
    </row>
    <row r="69" spans="2:5" ht="35.25" customHeight="1" x14ac:dyDescent="0.2">
      <c r="B69" s="219" t="s">
        <v>517</v>
      </c>
      <c r="C69" s="152"/>
      <c r="D69" s="222"/>
      <c r="E69" s="7"/>
    </row>
    <row r="70" spans="2:5" ht="35.25" customHeight="1" x14ac:dyDescent="0.2">
      <c r="B70" s="219" t="s">
        <v>518</v>
      </c>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t="s">
        <v>519</v>
      </c>
      <c r="C78" s="152"/>
      <c r="D78" s="222" t="s">
        <v>536</v>
      </c>
      <c r="E78" s="7"/>
    </row>
    <row r="79" spans="2:5" ht="35.25" customHeight="1" x14ac:dyDescent="0.2">
      <c r="B79" s="219" t="s">
        <v>520</v>
      </c>
      <c r="C79" s="152"/>
      <c r="D79" s="222"/>
      <c r="E79" s="7"/>
    </row>
    <row r="80" spans="2:5" ht="35.25" customHeight="1" x14ac:dyDescent="0.2">
      <c r="B80" s="219" t="s">
        <v>521</v>
      </c>
      <c r="C80" s="152"/>
      <c r="D80" s="222"/>
      <c r="E80" s="7"/>
    </row>
    <row r="81" spans="2:5" ht="35.25" customHeight="1" x14ac:dyDescent="0.2">
      <c r="B81" s="219" t="s">
        <v>522</v>
      </c>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t="s">
        <v>523</v>
      </c>
      <c r="C89" s="152"/>
      <c r="D89" s="222" t="s">
        <v>536</v>
      </c>
      <c r="E89" s="7"/>
    </row>
    <row r="90" spans="2:5" ht="35.25" customHeight="1" x14ac:dyDescent="0.2">
      <c r="B90" s="219" t="s">
        <v>524</v>
      </c>
      <c r="C90" s="152"/>
      <c r="D90" s="222"/>
      <c r="E90" s="7"/>
    </row>
    <row r="91" spans="2:5" ht="35.25" customHeight="1" x14ac:dyDescent="0.2">
      <c r="B91" s="219" t="s">
        <v>525</v>
      </c>
      <c r="C91" s="152"/>
      <c r="D91" s="222"/>
      <c r="E91" s="7"/>
    </row>
    <row r="92" spans="2:5" ht="35.25" customHeight="1" x14ac:dyDescent="0.2">
      <c r="B92" s="219" t="s">
        <v>526</v>
      </c>
      <c r="C92" s="152"/>
      <c r="D92" s="222"/>
      <c r="E92" s="7"/>
    </row>
    <row r="93" spans="2:5" ht="35.25" customHeight="1" x14ac:dyDescent="0.2">
      <c r="B93" s="219" t="s">
        <v>527</v>
      </c>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t="s">
        <v>528</v>
      </c>
      <c r="C100" s="152"/>
      <c r="D100" s="222" t="s">
        <v>536</v>
      </c>
      <c r="E100" s="7"/>
    </row>
    <row r="101" spans="2:5" ht="35.25" customHeight="1" x14ac:dyDescent="0.2">
      <c r="B101" s="219" t="s">
        <v>529</v>
      </c>
      <c r="C101" s="152"/>
      <c r="D101" s="222"/>
      <c r="E101" s="7"/>
    </row>
    <row r="102" spans="2:5" ht="35.25" customHeight="1" x14ac:dyDescent="0.2">
      <c r="B102" s="219" t="s">
        <v>530</v>
      </c>
      <c r="C102" s="152"/>
      <c r="D102" s="222"/>
      <c r="E102" s="7"/>
    </row>
    <row r="103" spans="2:5" ht="35.25" customHeight="1" x14ac:dyDescent="0.2">
      <c r="B103" s="383"/>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505</v>
      </c>
      <c r="C111" s="152"/>
      <c r="D111" s="222" t="s">
        <v>504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505</v>
      </c>
      <c r="C123" s="150"/>
      <c r="D123" s="222" t="s">
        <v>505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507</v>
      </c>
      <c r="C134" s="150"/>
      <c r="D134" s="222" t="s">
        <v>537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506</v>
      </c>
      <c r="C145" s="150"/>
      <c r="D145" s="222" t="s">
        <v>538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505</v>
      </c>
      <c r="C156" s="150"/>
      <c r="D156" s="222" t="s">
        <v>505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505</v>
      </c>
      <c r="C167" s="150"/>
      <c r="D167" s="222" t="s">
        <v>505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531</v>
      </c>
      <c r="C178" s="150"/>
      <c r="D178" s="222" t="s">
        <v>537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505</v>
      </c>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505</v>
      </c>
      <c r="C200" s="150"/>
      <c r="D200" s="222" t="s">
        <v>505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65 D5:D24 B27:B32 D27:D32 B34:B39 D34:D39 B41:B46 D41:D46 D48:D53 B48:B53 D200:D209 D56:D65 D67:D76 D78:D87 D89:D98 D100:D109 B123:B132 D123:D132 D134:D143 B134:B143 B145:B154 D145:D154 D156:D165 B156:B165 B167:B176 D167:D176 B178:B187 D178:D187 B189:B198 D189:D198 B200:B209 D111:D120 B67:B76 B78:B87 B89:B98 B56:B62 B111:B120 B100:B102 B104:B109"/>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Natalia Dobrovolschi</cp:lastModifiedBy>
  <cp:lastPrinted>2014-12-18T11:24:00Z</cp:lastPrinted>
  <dcterms:created xsi:type="dcterms:W3CDTF">2012-03-15T16:14:51Z</dcterms:created>
  <dcterms:modified xsi:type="dcterms:W3CDTF">2015-09-14T16:10:22Z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