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4" i="16" l="1"/>
  <c r="G4" i="16"/>
  <c r="F4" i="16"/>
  <c r="E4" i="16"/>
  <c r="D4" i="16"/>
  <c r="C4" i="16"/>
  <c r="L58" i="10"/>
  <c r="G58" i="10"/>
  <c r="AB52" i="10"/>
  <c r="P52" i="10"/>
  <c r="Z46" i="10"/>
  <c r="Y46" i="10"/>
  <c r="N45" i="10"/>
  <c r="M45" i="10"/>
  <c r="AB42" i="10"/>
  <c r="P42" i="10"/>
  <c r="AB41" i="10"/>
  <c r="X41" i="10"/>
  <c r="T41" i="10"/>
  <c r="P41" i="10"/>
  <c r="K41" i="10"/>
  <c r="F41" i="10"/>
  <c r="AB38" i="10"/>
  <c r="AA38" i="10"/>
  <c r="P38" i="10"/>
  <c r="O38" i="10"/>
  <c r="Z17" i="10"/>
  <c r="Y17" i="10"/>
  <c r="N17" i="10"/>
  <c r="M17" i="10"/>
  <c r="AB16" i="10"/>
  <c r="AA16" i="10"/>
  <c r="X16" i="10"/>
  <c r="W16" i="10"/>
  <c r="T16" i="10"/>
  <c r="S16" i="10"/>
  <c r="P16" i="10"/>
  <c r="O16" i="10"/>
  <c r="L16" i="10"/>
  <c r="K16" i="10"/>
  <c r="J16" i="10"/>
  <c r="G16" i="10"/>
  <c r="F16" i="10"/>
  <c r="E16" i="10"/>
  <c r="Z13" i="10"/>
  <c r="Y13" i="10"/>
  <c r="N12" i="10"/>
  <c r="M12" i="10"/>
  <c r="J11" i="10"/>
  <c r="K11" i="10" s="1"/>
  <c r="F11" i="10"/>
  <c r="E11" i="10"/>
  <c r="L10" i="10"/>
  <c r="J10" i="10"/>
  <c r="K10" i="10" s="1"/>
  <c r="G10" i="10"/>
  <c r="E10" i="10"/>
  <c r="F10" i="10" s="1"/>
  <c r="G9" i="10"/>
  <c r="E9" i="10"/>
  <c r="F9" i="10" s="1"/>
  <c r="G8" i="10"/>
  <c r="E8" i="10"/>
  <c r="F8" i="10" s="1"/>
  <c r="L7" i="10"/>
  <c r="AU55" i="18"/>
  <c r="AT55" i="18"/>
  <c r="AS55" i="18"/>
  <c r="AC55" i="18"/>
  <c r="AB55" i="18"/>
  <c r="AA55" i="18"/>
  <c r="Z55" i="18"/>
  <c r="Y55" i="18"/>
  <c r="X55" i="18"/>
  <c r="W55" i="18"/>
  <c r="V55" i="18"/>
  <c r="U55" i="18"/>
  <c r="T55" i="18"/>
  <c r="S55" i="18"/>
  <c r="R55" i="18"/>
  <c r="Q55" i="18"/>
  <c r="P55" i="18"/>
  <c r="O55" i="18"/>
  <c r="N55" i="18"/>
  <c r="M55" i="18"/>
  <c r="L55" i="18"/>
  <c r="K55" i="18"/>
  <c r="J55" i="18"/>
  <c r="J22" i="4" s="1"/>
  <c r="I55" i="18"/>
  <c r="H55" i="18"/>
  <c r="G55" i="18"/>
  <c r="F55" i="18"/>
  <c r="E55" i="18"/>
  <c r="D55" i="18"/>
  <c r="D22" i="4" s="1"/>
  <c r="AU54" i="18"/>
  <c r="AU12" i="4" s="1"/>
  <c r="AT54" i="18"/>
  <c r="AS54" i="18"/>
  <c r="AC54" i="18"/>
  <c r="AC12" i="4" s="1"/>
  <c r="AB54" i="18"/>
  <c r="AB12" i="4" s="1"/>
  <c r="AA6" i="10" s="1"/>
  <c r="AA54" i="18"/>
  <c r="Z54" i="18"/>
  <c r="Z12" i="4" s="1"/>
  <c r="Y54" i="18"/>
  <c r="Y12" i="4" s="1"/>
  <c r="W6" i="10"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G6" i="10"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O6" i="10" s="1"/>
  <c r="R22" i="4"/>
  <c r="Q22" i="4"/>
  <c r="P22" i="4"/>
  <c r="O22" i="4"/>
  <c r="N22" i="4"/>
  <c r="M22" i="4"/>
  <c r="L22" i="4"/>
  <c r="K22" i="4"/>
  <c r="I22" i="4"/>
  <c r="H22" i="4"/>
  <c r="G22" i="4"/>
  <c r="F22" i="4"/>
  <c r="E22" i="4"/>
  <c r="AT12" i="4"/>
  <c r="AS12" i="4"/>
  <c r="AA12" i="4"/>
  <c r="AU5" i="4"/>
  <c r="AT5" i="4"/>
  <c r="AS5" i="4"/>
  <c r="AC5" i="4"/>
  <c r="AB5" i="4"/>
  <c r="AA15" i="10" s="1"/>
  <c r="AA5" i="4"/>
  <c r="Z5" i="4"/>
  <c r="Y5" i="4"/>
  <c r="W7" i="10" s="1"/>
  <c r="X7" i="10" s="1"/>
  <c r="X5" i="4"/>
  <c r="W5" i="4"/>
  <c r="V5" i="4"/>
  <c r="S15" i="10" s="1"/>
  <c r="U5" i="4"/>
  <c r="T5" i="4"/>
  <c r="S5" i="4"/>
  <c r="R5" i="4"/>
  <c r="Q5" i="4"/>
  <c r="O7" i="10" s="1"/>
  <c r="P7" i="10" s="1"/>
  <c r="P5" i="4"/>
  <c r="O5" i="4"/>
  <c r="N5" i="4"/>
  <c r="M5" i="4"/>
  <c r="L5" i="4"/>
  <c r="K5" i="4"/>
  <c r="J5" i="4"/>
  <c r="I5" i="4"/>
  <c r="G15" i="10" s="1"/>
  <c r="H5" i="4"/>
  <c r="G5" i="4"/>
  <c r="F5" i="4"/>
  <c r="E5" i="4"/>
  <c r="D5" i="4"/>
  <c r="E15" i="10" l="1"/>
  <c r="E6" i="10"/>
  <c r="F6" i="10" s="1"/>
  <c r="J6" i="10"/>
  <c r="K6" i="10" s="1"/>
  <c r="L6" i="10"/>
  <c r="L27" i="10" s="1"/>
  <c r="S6" i="10"/>
  <c r="R13" i="10" s="1"/>
  <c r="L15" i="10"/>
  <c r="L23" i="10" s="1"/>
  <c r="L20" i="10"/>
  <c r="AA17" i="10"/>
  <c r="AA46" i="10" s="1"/>
  <c r="AB39" i="10" s="1"/>
  <c r="AB15" i="10"/>
  <c r="AB17" i="10" s="1"/>
  <c r="P6" i="10"/>
  <c r="O12" i="10"/>
  <c r="P12" i="10" s="1"/>
  <c r="T15" i="10"/>
  <c r="AB6" i="10"/>
  <c r="T6" i="10"/>
  <c r="S17" i="10" s="1"/>
  <c r="L24" i="10"/>
  <c r="L32" i="10"/>
  <c r="W15" i="10"/>
  <c r="J15" i="10"/>
  <c r="K15" i="10" s="1"/>
  <c r="S7" i="10"/>
  <c r="T7" i="10" s="1"/>
  <c r="AA7" i="10"/>
  <c r="AB7" i="10" s="1"/>
  <c r="O15" i="10"/>
  <c r="X6" i="10"/>
  <c r="F15" i="10"/>
  <c r="J7" i="10"/>
  <c r="E7" i="10"/>
  <c r="G7" i="10"/>
  <c r="G32" i="10" s="1"/>
  <c r="G20" i="10"/>
  <c r="G24" i="10"/>
  <c r="T17" i="10" l="1"/>
  <c r="R17" i="10"/>
  <c r="R46" i="10" s="1"/>
  <c r="G23" i="10"/>
  <c r="Q17" i="10"/>
  <c r="Q46" i="10" s="1"/>
  <c r="L19" i="10"/>
  <c r="L22" i="10" s="1"/>
  <c r="L21" i="10" s="1"/>
  <c r="L26" i="10" s="1"/>
  <c r="L25" i="10" s="1"/>
  <c r="L28" i="10" s="1"/>
  <c r="S13" i="10"/>
  <c r="G27" i="10"/>
  <c r="G19" i="10"/>
  <c r="G22" i="10" s="1"/>
  <c r="AB13" i="10"/>
  <c r="X15" i="10"/>
  <c r="W17" i="10" s="1"/>
  <c r="U13" i="10"/>
  <c r="S38" i="10"/>
  <c r="O17" i="10"/>
  <c r="O45" i="10" s="1"/>
  <c r="P39" i="10" s="1"/>
  <c r="P15" i="10"/>
  <c r="P17" i="10" s="1"/>
  <c r="W13" i="10"/>
  <c r="W38" i="10"/>
  <c r="Q13" i="10"/>
  <c r="AA13" i="10"/>
  <c r="AB53" i="10"/>
  <c r="AB46" i="10"/>
  <c r="F7" i="10"/>
  <c r="C12" i="10" s="1"/>
  <c r="K7" i="10"/>
  <c r="I17" i="10" s="1"/>
  <c r="I45" i="10" s="1"/>
  <c r="L30" i="10" l="1"/>
  <c r="L31" i="10" s="1"/>
  <c r="L29" i="10" s="1"/>
  <c r="L33" i="10" s="1"/>
  <c r="L34" i="10" s="1"/>
  <c r="J38" i="10"/>
  <c r="V17" i="10"/>
  <c r="V46" i="10" s="1"/>
  <c r="T13" i="10"/>
  <c r="H17" i="10"/>
  <c r="H45" i="10" s="1"/>
  <c r="AB48" i="10"/>
  <c r="AB51" i="10" s="1"/>
  <c r="AB47" i="10"/>
  <c r="E12" i="10"/>
  <c r="X38" i="10"/>
  <c r="W46" i="10"/>
  <c r="X17" i="10"/>
  <c r="U17" i="10"/>
  <c r="V13" i="10"/>
  <c r="P53" i="10"/>
  <c r="E11" i="16" s="1"/>
  <c r="P45" i="10"/>
  <c r="S46" i="10"/>
  <c r="T38" i="10"/>
  <c r="K38" i="10"/>
  <c r="F17" i="10"/>
  <c r="C17" i="10"/>
  <c r="C45" i="10" s="1"/>
  <c r="E17" i="10"/>
  <c r="I12" i="10"/>
  <c r="H12" i="10"/>
  <c r="J12" i="10"/>
  <c r="D17" i="10"/>
  <c r="D45" i="10" s="1"/>
  <c r="K17" i="10"/>
  <c r="D12" i="10"/>
  <c r="E38" i="10"/>
  <c r="J17" i="10"/>
  <c r="J45" i="10" s="1"/>
  <c r="G30" i="10"/>
  <c r="G31" i="10" s="1"/>
  <c r="G29" i="10" s="1"/>
  <c r="G33" i="10" s="1"/>
  <c r="G34" i="10" s="1"/>
  <c r="G21" i="10"/>
  <c r="G26" i="10" s="1"/>
  <c r="G25" i="10" s="1"/>
  <c r="G28" i="10" s="1"/>
  <c r="T42" i="10" l="1"/>
  <c r="T53" i="10"/>
  <c r="F11" i="16" s="1"/>
  <c r="T52" i="10"/>
  <c r="T46" i="10"/>
  <c r="T39" i="10"/>
  <c r="X53" i="10"/>
  <c r="X52" i="10"/>
  <c r="X46" i="10"/>
  <c r="X42" i="10"/>
  <c r="U46" i="10"/>
  <c r="X39" i="10" s="1"/>
  <c r="X13" i="10"/>
  <c r="K12" i="10"/>
  <c r="P48" i="10"/>
  <c r="P51" i="10" s="1"/>
  <c r="P47" i="10"/>
  <c r="K53" i="10"/>
  <c r="D11" i="16" s="1"/>
  <c r="K45" i="10"/>
  <c r="K42" i="10"/>
  <c r="K52" i="10"/>
  <c r="K39" i="10"/>
  <c r="F38" i="10"/>
  <c r="E45" i="10"/>
  <c r="F12" i="10"/>
  <c r="T48" i="10" l="1"/>
  <c r="T51" i="10" s="1"/>
  <c r="T47" i="10"/>
  <c r="X47" i="10"/>
  <c r="X48" i="10"/>
  <c r="X51" i="10" s="1"/>
  <c r="F52" i="10"/>
  <c r="F53" i="10"/>
  <c r="C11" i="16" s="1"/>
  <c r="F45" i="10"/>
  <c r="F39" i="10"/>
  <c r="F42" i="10"/>
  <c r="K48" i="10"/>
  <c r="K51" i="10" s="1"/>
  <c r="K47" i="10"/>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<sst xmlns="http://schemas.openxmlformats.org/spreadsheetml/2006/main" count="570" uniqueCount="509">
  <si>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</si>
  <si>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</si>
  <si>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</si>
  <si>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</si>
  <si>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</si>
  <si>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</si>
  <si>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</si>
  <si>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</si>
  <si>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</si>
  <si>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</si>
  <si>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</si>
  <si>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</si>
  <si>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</si>
  <si>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</si>
  <si>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</si>
  <si>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</si>
  <si>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</si>
  <si>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</si>
  <si>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</si>
  <si>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</si>
  <si>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</si>
  <si>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</si>
  <si>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</si>
  <si>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</si>
  <si>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</si>
  <si>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</si>
  <si>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</si>
  <si>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</si>
  <si>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</si>
  <si>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</si>
  <si>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</si>
  <si>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</si>
  <si>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</si>
  <si>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</si>
  <si>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</si>
  <si>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</si>
  <si>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</si>
  <si>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</si>
  <si>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</si>
  <si>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</si>
  <si>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</si>
  <si>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</si>
  <si>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</si>
  <si>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</si>
  <si>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</si>
  <si>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</si>
  <si>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</si>
  <si>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</si>
  <si>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</si>
  <si>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</si>
  <si>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</si>
  <si>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</si>
  <si>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</si>
  <si>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</si>
  <si>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</si>
  <si>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</si>
  <si>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</si>
  <si>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</si>
  <si>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</si>
  <si>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</si>
  <si>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</si>
  <si>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</si>
  <si>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</si>
  <si>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</si>
  <si>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</si>
  <si>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</si>
  <si>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</si>
  <si>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</si>
  <si>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</si>
  <si>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</si>
  <si>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</si>
  <si>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</si>
  <si>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</si>
  <si>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</si>
  <si>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</si>
  <si>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</si>
  <si>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</si>
  <si>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</si>
  <si>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</si>
  <si>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</si>
  <si>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</si>
  <si>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</si>
  <si>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</si>
  <si>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</si>
  <si>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</si>
  <si>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</si>
  <si>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</si>
  <si>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</si>
  <si>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</si>
  <si>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</si>
  <si>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</si>
  <si>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</si>
  <si>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</si>
  <si>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</si>
  <si>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</si>
  <si>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</si>
  <si>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</si>
  <si>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</si>
  <si>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</si>
  <si>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</si>
  <si>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</si>
  <si>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</si>
  <si>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</si>
  <si>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</si>
  <si>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</si>
  <si>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</si>
  <si>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</si>
  <si>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</si>
  <si>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</si>
  <si>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</si>
  <si>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</si>
  <si>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</si>
  <si>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</si>
  <si>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</si>
  <si>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</si>
  <si>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</si>
  <si>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</si>
  <si>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</si>
  <si>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</si>
  <si>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</si>
  <si>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</si>
  <si>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</si>
  <si>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</si>
  <si>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</si>
  <si>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</si>
  <si>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</si>
  <si>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</si>
  <si>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</si>
  <si>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</si>
  <si>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</si>
  <si>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</si>
  <si>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</si>
  <si>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</si>
  <si>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</si>
  <si>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</si>
  <si>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</si>
  <si>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</si>
  <si>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</si>
  <si>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</si>
  <si>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</si>
  <si>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</si>
  <si>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</si>
  <si>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</si>
  <si>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</si>
  <si>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</si>
  <si>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</si>
  <si>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</si>
  <si>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</si>
  <si>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</si>
  <si>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</si>
  <si>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</si>
  <si>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</si>
  <si>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</si>
  <si>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</si>
  <si>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</si>
  <si>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</si>
  <si>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</si>
  <si>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</si>
  <si>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</si>
  <si>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</si>
  <si>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</si>
  <si>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</si>
  <si>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</si>
  <si>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</si>
  <si>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</si>
  <si>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</si>
  <si>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</si>
  <si>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</si>
  <si>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</si>
  <si>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</si>
  <si>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</si>
  <si>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</si>
  <si>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</si>
  <si>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</si>
  <si>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</si>
  <si>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</si>
  <si>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</si>
  <si>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</si>
  <si>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</si>
  <si>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</si>
  <si>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</si>
  <si>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</si>
  <si>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</si>
  <si>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</si>
  <si>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</si>
  <si>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</si>
  <si>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</si>
  <si>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</si>
  <si>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</si>
  <si>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</si>
  <si>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</si>
  <si>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</si>
  <si>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</si>
  <si>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</si>
  <si>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</si>
  <si>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</si>
  <si>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</si>
  <si>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</si>
  <si>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</si>
  <si>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</si>
  <si>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</si>
  <si>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</si>
  <si>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</si>
  <si>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</si>
  <si>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</si>
  <si>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</si>
  <si>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</si>
  <si>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</si>
  <si>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</si>
  <si>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</si>
  <si>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</si>
  <si>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</si>
  <si>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</si>
  <si>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</si>
  <si>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</si>
  <si>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</si>
  <si>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</si>
  <si>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</si>
  <si>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</si>
  <si>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</si>
  <si>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</si>
  <si>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</si>
  <si>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</si>
  <si>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</si>
  <si>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</si>
  <si>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</si>
  <si>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</si>
  <si>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</si>
  <si>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</si>
  <si>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</si>
  <si>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</si>
  <si>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</si>
  <si>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</si>
  <si>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</si>
  <si>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</si>
  <si>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</si>
  <si>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</si>
  <si>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</si>
  <si>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</si>
  <si>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</si>
  <si>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</si>
  <si>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</si>
  <si>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</si>
  <si>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</si>
  <si>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</si>
  <si>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</si>
  <si>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</si>
  <si>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</si>
  <si>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</si>
  <si>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</si>
  <si>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</si>
  <si>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</si>
  <si>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</si>
  <si>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</si>
  <si>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</si>
  <si>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</si>
  <si>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</si>
  <si>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</si>
  <si>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</si>
  <si>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</si>
  <si>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</si>
  <si>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</si>
  <si>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</si>
  <si>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</si>
  <si>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</si>
  <si>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</si>
  <si>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</si>
  <si>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</si>
  <si>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</si>
  <si>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</si>
  <si>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</si>
  <si>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</si>
  <si>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</si>
  <si>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</si>
  <si>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</si>
  <si>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</si>
  <si>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</si>
  <si>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</si>
  <si>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</si>
  <si>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</si>
  <si>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</si>
  <si>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</si>
  <si>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</si>
  <si>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</si>
  <si>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</si>
  <si>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</si>
  <si>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</si>
  <si>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</si>
  <si>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</si>
  <si>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</si>
  <si>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</si>
  <si>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</si>
  <si>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</si>
  <si>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</si>
  <si>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</si>
  <si>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</si>
  <si>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</si>
  <si>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</si>
  <si>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</si>
  <si>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</si>
  <si>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</si>
  <si>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</si>
  <si>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</si>
  <si>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</si>
  <si>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</si>
  <si>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</si>
  <si>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</si>
  <si>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</si>
  <si>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</si>
  <si>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</si>
  <si>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</si>
  <si>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</si>
  <si>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</si>
  <si>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</si>
  <si>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</si>
  <si>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</si>
  <si>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</si>
  <si>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</si>
  <si>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</si>
  <si>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</si>
  <si>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</si>
  <si>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</si>
  <si>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</si>
  <si>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</si>
  <si>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</si>
  <si>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</si>
  <si>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</si>
  <si>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</si>
  <si>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</si>
  <si>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</si>
  <si>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</si>
  <si>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</si>
  <si>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</si>
  <si>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</si>
  <si>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</si>
  <si>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</si>
  <si>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</si>
  <si>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</si>
  <si>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</si>
  <si>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</si>
  <si>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</si>
  <si>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</si>
  <si>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</si>
  <si>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</si>
  <si>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</si>
  <si>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</si>
  <si>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</si>
  <si>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</si>
  <si>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</si>
  <si>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</si>
  <si>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</si>
  <si>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</si>
  <si>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</si>
  <si>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</si>
  <si>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</si>
  <si>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</si>
  <si>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</si>
  <si>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</si>
  <si>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</si>
  <si>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</si>
  <si>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</si>
  <si>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</si>
  <si>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</si>
  <si>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</si>
  <si>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</si>
  <si>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</si>
  <si>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</si>
  <si>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</si>
  <si>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</si>
  <si>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</si>
  <si>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</si>
  <si>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</si>
  <si>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</si>
  <si>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</si>
  <si>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</si>
  <si>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</si>
  <si>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</si>
  <si>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</si>
  <si>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</si>
  <si>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</si>
  <si>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</si>
  <si>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</si>
  <si>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</si>
  <si>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</si>
  <si>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</si>
  <si>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</si>
  <si>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</si>
  <si>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</si>
  <si>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</si>
  <si>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</si>
  <si>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</si>
  <si>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</si>
  <si>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</si>
  <si>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</si>
  <si>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</si>
  <si>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</si>
  <si>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</si>
  <si>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</si>
  <si>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</si>
  <si>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</si>
  <si>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</si>
  <si>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</si>
  <si>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</si>
  <si>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</si>
  <si>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</si>
  <si>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</si>
  <si>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</si>
  <si>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</si>
  <si>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</si>
  <si>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</si>
  <si>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</si>
  <si>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</si>
  <si>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</si>
  <si>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</si>
  <si>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</si>
  <si>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</si>
  <si>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</si>
  <si>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</si>
  <si>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</si>
  <si>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</si>
  <si>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</si>
  <si>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</si>
  <si>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</si>
  <si>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</si>
  <si>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</si>
  <si>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</si>
  <si>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</si>
  <si>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</si>
  <si>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</si>
  <si>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</si>
  <si>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</si>
  <si>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</si>
  <si>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</si>
  <si>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</si>
  <si>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</si>
  <si>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</si>
  <si>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</si>
  <si>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</si>
  <si>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</si>
  <si>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</si>
  <si>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</si>
  <si>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</si>
  <si>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</si>
  <si>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</si>
  <si>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</si>
  <si>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</si>
  <si>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</si>
  <si>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</si>
  <si>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</si>
  <si>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</si>
  <si>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</si>
  <si>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</si>
  <si>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</si>
  <si>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</si>
  <si>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</si>
  <si>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</si>
  <si>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</si>
  <si>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</si>
  <si>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</si>
  <si>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</si>
  <si>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</si>
  <si>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</si>
  <si>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</si>
  <si>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</si>
  <si>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</si>
  <si>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</si>
  <si>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</si>
  <si>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</si>
  <si>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</si>
  <si>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</si>
  <si>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</si>
  <si>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</si>
  <si>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</si>
  <si>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</si>
  <si>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</si>
  <si>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</si>
  <si>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</si>
  <si>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</si>
  <si>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</si>
  <si>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</si>
  <si>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</si>
  <si>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</si>
  <si>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</si>
  <si>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</si>
  <si>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</si>
  <si>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</si>
  <si>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</si>
  <si>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</si>
  <si>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</si>
  <si>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</si>
  <si>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</si>
  <si>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</si>
  <si>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</si>
  <si>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</si>
  <si>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</si>
  <si>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</si>
  <si>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Emphesys Insurance Company</t>
  </si>
  <si>
    <t>HUMANA GRP</t>
  </si>
  <si>
    <t>Humana</t>
  </si>
  <si>
    <t>119</t>
  </si>
  <si>
    <t>2015</t>
  </si>
  <si>
    <t>1221 S. Mo Pac Expy, Suite 200 Austin, TX 78746-7625</t>
  </si>
  <si>
    <t>310935772</t>
  </si>
  <si>
    <t>088595</t>
  </si>
  <si>
    <t>88595</t>
  </si>
  <si>
    <t>55221</t>
  </si>
  <si>
    <t>136</t>
  </si>
  <si>
    <t>Humana Insurance Company</t>
  </si>
  <si>
    <t>Humana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</si>
</sst>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138</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56" sqref="J56:J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6292.48</v>
      </c>
      <c r="K5" s="213">
        <f>SUM('Pt 2 Premium and Claims'!K$5,'Pt 2 Premium and Claims'!K$6,-'Pt 2 Premium and Claims'!K$7,-'Pt 2 Premium and Claims'!K$13,'Pt 2 Premium and Claims'!K$14,'Pt 2 Premium and Claims'!K$16:'Pt 2 Premium and Claims'!K$17)</f>
        <v>6292.48</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491.56906049520063</v>
      </c>
      <c r="K12" s="213">
        <f>'Pt 2 Premium and Claims'!K$54</f>
        <v>491.56906049520063</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0</v>
      </c>
      <c r="AV12" s="291"/>
      <c r="AW12" s="296"/>
    </row>
    <row r="13" spans="1:49" ht="25.5" x14ac:dyDescent="0.2">
      <c r="B13" s="239" t="s">
        <v>230</v>
      </c>
      <c r="C13" s="203" t="s">
        <v>37</v>
      </c>
      <c r="D13" s="216"/>
      <c r="E13" s="217"/>
      <c r="F13" s="217"/>
      <c r="G13" s="268"/>
      <c r="H13" s="269"/>
      <c r="I13" s="216"/>
      <c r="J13" s="216">
        <v>-0.75</v>
      </c>
      <c r="K13" s="217">
        <v>-0.75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0</v>
      </c>
      <c r="K14" s="217">
        <v>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22978.25</v>
      </c>
      <c r="K15" s="217">
        <v>22978.25</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-26604.03</v>
      </c>
      <c r="K25" s="217">
        <v>-26604.03</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18.32</v>
      </c>
      <c r="K26" s="217">
        <v>18.32</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105.07</v>
      </c>
      <c r="K27" s="217">
        <v>105.07</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8.48</v>
      </c>
      <c r="K28" s="217">
        <v>8.48</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3557.25</v>
      </c>
      <c r="K30" s="217">
        <v>3557.25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-1207.97</v>
      </c>
      <c r="K31" s="217">
        <v>-1207.97</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58.52</v>
      </c>
      <c r="K34" s="217">
        <v>58.52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22980.799999999999</v>
      </c>
      <c r="K35" s="217">
        <v>22980.799999999999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7.24</v>
      </c>
      <c r="K37" s="225">
        <v>7.24</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5.59</v>
      </c>
      <c r="K38" s="217">
        <v>5.59</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0.83</v>
      </c>
      <c r="K39" s="217">
        <v>0.83</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32.21</v>
      </c>
      <c r="K40" s="217">
        <v>32.21</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4.7300000000000004</v>
      </c>
      <c r="K41" s="217">
        <v>4.7300000000000004</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4209.59</v>
      </c>
      <c r="K44" s="225">
        <v>4209.59</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7.42</v>
      </c>
      <c r="K45" s="217">
        <v>7.42</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20.149999999999999</v>
      </c>
      <c r="K46" s="217">
        <v>20.149999999999999</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212.13</v>
      </c>
      <c r="K47" s="217">
        <v>212.13</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3321.23</v>
      </c>
      <c r="K49" s="217">
        <v>3321.23</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50933.09</v>
      </c>
      <c r="K51" s="217">
        <v>50933.09</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12</v>
      </c>
      <c r="K59" s="232">
        <v>12</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v>
      </c>
      <c r="K60" s="235">
        <f t="shared" si="0"/>
        <v>1</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498" yWindow="58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1" sqref="I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403">
        <v>6292.48</v>
      </c>
      <c r="K5" s="326">
        <v>6292.48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98">
        <v>-301.76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-301.76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98">
        <v>-0.45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-0.45</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793.77906049520061</v>
      </c>
      <c r="K53" s="319">
        <v>793.77906049520061</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491.56906049520063</v>
      </c>
      <c r="K54" s="323">
        <f>K24+K27+K31+K35-K36+K39+K42+K45+K46-K49+K51+K52+K53</f>
        <v>491.56906049520063</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MIN(MAX(0,J56),MAX(0,J57))</f>
        <v>0</v>
      </c>
      <c r="K55" s="323">
        <f>MIN(MAX(0,K56),MAX(0,K57))</f>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v>5.98</v>
      </c>
      <c r="K56" s="319">
        <v>5.98</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4" stopIfTrue="1" operator="lessThan">
      <formula>0</formula>
    </cfRule>
  </conditionalFormatting>
  <conditionalFormatting sqref="AA11:AA14">
    <cfRule type="cellIs" dxfId="499" priority="382" stopIfTrue="1" operator="lessThan">
      <formula>0</formula>
    </cfRule>
  </conditionalFormatting>
  <conditionalFormatting sqref="AN18:AN19">
    <cfRule type="cellIs" dxfId="498" priority="358" stopIfTrue="1" operator="lessThan">
      <formula>0</formula>
    </cfRule>
  </conditionalFormatting>
  <conditionalFormatting sqref="AU47">
    <cfRule type="cellIs" dxfId="497" priority="27" stopIfTrue="1" operator="lessThan">
      <formula>0</formula>
    </cfRule>
  </conditionalFormatting>
  <conditionalFormatting sqref="AS26">
    <cfRule type="cellIs" dxfId="496" priority="62" stopIfTrue="1" operator="lessThan">
      <formula>0</formula>
    </cfRule>
  </conditionalFormatting>
  <conditionalFormatting sqref="AT26">
    <cfRule type="cellIs" dxfId="495" priority="61" stopIfTrue="1" operator="lessThan">
      <formula>0</formula>
    </cfRule>
  </conditionalFormatting>
  <conditionalFormatting sqref="D5:D7">
    <cfRule type="cellIs" dxfId="494" priority="480" stopIfTrue="1" operator="lessThan">
      <formula>0</formula>
    </cfRule>
  </conditionalFormatting>
  <conditionalFormatting sqref="AU51">
    <cfRule type="cellIs" dxfId="493" priority="18" stopIfTrue="1" operator="lessThan">
      <formula>0</formula>
    </cfRule>
  </conditionalFormatting>
  <conditionalFormatting sqref="J6:J7">
    <cfRule type="cellIs" dxfId="492" priority="478" stopIfTrue="1" operator="lessThan">
      <formula>0</formula>
    </cfRule>
  </conditionalFormatting>
  <conditionalFormatting sqref="AT52">
    <cfRule type="cellIs" dxfId="491" priority="16" stopIfTrue="1" operator="lessThan">
      <formula>0</formula>
    </cfRule>
  </conditionalFormatting>
  <conditionalFormatting sqref="P5:P7">
    <cfRule type="cellIs" dxfId="490" priority="476" stopIfTrue="1" operator="lessThan">
      <formula>0</formula>
    </cfRule>
  </conditionalFormatting>
  <conditionalFormatting sqref="U5:U7">
    <cfRule type="cellIs" dxfId="489" priority="475" stopIfTrue="1" operator="lessThan">
      <formula>0</formula>
    </cfRule>
  </conditionalFormatting>
  <conditionalFormatting sqref="X5:X7">
    <cfRule type="cellIs" dxfId="488" priority="474" stopIfTrue="1" operator="lessThan">
      <formula>0</formula>
    </cfRule>
  </conditionalFormatting>
  <conditionalFormatting sqref="AA5:AA7">
    <cfRule type="cellIs" dxfId="487" priority="473" stopIfTrue="1" operator="lessThan">
      <formula>0</formula>
    </cfRule>
  </conditionalFormatting>
  <conditionalFormatting sqref="AD5:AD7">
    <cfRule type="cellIs" dxfId="486" priority="472" stopIfTrue="1" operator="lessThan">
      <formula>0</formula>
    </cfRule>
  </conditionalFormatting>
  <conditionalFormatting sqref="AI5:AI7">
    <cfRule type="cellIs" dxfId="485" priority="471" stopIfTrue="1" operator="lessThan">
      <formula>0</formula>
    </cfRule>
  </conditionalFormatting>
  <conditionalFormatting sqref="AN5:AN7">
    <cfRule type="cellIs" dxfId="484" priority="470" stopIfTrue="1" operator="lessThan">
      <formula>0</formula>
    </cfRule>
  </conditionalFormatting>
  <conditionalFormatting sqref="AS5:AS7">
    <cfRule type="cellIs" dxfId="483" priority="469" stopIfTrue="1" operator="lessThan">
      <formula>0</formula>
    </cfRule>
  </conditionalFormatting>
  <conditionalFormatting sqref="AT5:AT7">
    <cfRule type="cellIs" dxfId="482" priority="468" stopIfTrue="1" operator="lessThan">
      <formula>0</formula>
    </cfRule>
  </conditionalFormatting>
  <conditionalFormatting sqref="AU5:AU7">
    <cfRule type="cellIs" dxfId="481" priority="467" stopIfTrue="1" operator="lessThan">
      <formula>0</formula>
    </cfRule>
  </conditionalFormatting>
  <conditionalFormatting sqref="D9">
    <cfRule type="cellIs" dxfId="480" priority="466" stopIfTrue="1" operator="lessThan">
      <formula>0</formula>
    </cfRule>
  </conditionalFormatting>
  <conditionalFormatting sqref="D11:D20">
    <cfRule type="cellIs" dxfId="479" priority="465" stopIfTrue="1" operator="lessThan">
      <formula>0</formula>
    </cfRule>
  </conditionalFormatting>
  <conditionalFormatting sqref="E10:I10">
    <cfRule type="cellIs" dxfId="478" priority="464" stopIfTrue="1" operator="lessThan">
      <formula>0</formula>
    </cfRule>
  </conditionalFormatting>
  <conditionalFormatting sqref="E11:I11">
    <cfRule type="cellIs" dxfId="477" priority="463" stopIfTrue="1" operator="lessThan">
      <formula>0</formula>
    </cfRule>
  </conditionalFormatting>
  <conditionalFormatting sqref="E13:I16">
    <cfRule type="cellIs" dxfId="476" priority="462" stopIfTrue="1" operator="lessThan">
      <formula>0</formula>
    </cfRule>
  </conditionalFormatting>
  <conditionalFormatting sqref="E18:I20">
    <cfRule type="cellIs" dxfId="475" priority="461" stopIfTrue="1" operator="lessThan">
      <formula>0</formula>
    </cfRule>
  </conditionalFormatting>
  <conditionalFormatting sqref="H17">
    <cfRule type="cellIs" dxfId="474" priority="460" stopIfTrue="1" operator="lessThan">
      <formula>0</formula>
    </cfRule>
  </conditionalFormatting>
  <conditionalFormatting sqref="D23">
    <cfRule type="cellIs" dxfId="473" priority="459" stopIfTrue="1" operator="lessThan">
      <formula>0</formula>
    </cfRule>
  </conditionalFormatting>
  <conditionalFormatting sqref="D26">
    <cfRule type="cellIs" dxfId="472" priority="458" stopIfTrue="1" operator="lessThan">
      <formula>0</formula>
    </cfRule>
  </conditionalFormatting>
  <conditionalFormatting sqref="D28">
    <cfRule type="cellIs" dxfId="471" priority="457" stopIfTrue="1" operator="lessThan">
      <formula>0</formula>
    </cfRule>
  </conditionalFormatting>
  <conditionalFormatting sqref="D30">
    <cfRule type="cellIs" dxfId="470" priority="456" stopIfTrue="1" operator="lessThan">
      <formula>0</formula>
    </cfRule>
  </conditionalFormatting>
  <conditionalFormatting sqref="D32">
    <cfRule type="cellIs" dxfId="469" priority="455" stopIfTrue="1" operator="lessThan">
      <formula>0</formula>
    </cfRule>
  </conditionalFormatting>
  <conditionalFormatting sqref="AU57">
    <cfRule type="cellIs" dxfId="468" priority="6" stopIfTrue="1" operator="lessThan">
      <formula>0</formula>
    </cfRule>
  </conditionalFormatting>
  <conditionalFormatting sqref="D34">
    <cfRule type="cellIs" dxfId="467" priority="454" stopIfTrue="1" operator="lessThan">
      <formula>0</formula>
    </cfRule>
  </conditionalFormatting>
  <conditionalFormatting sqref="D38">
    <cfRule type="cellIs" dxfId="466" priority="453" stopIfTrue="1" operator="lessThan">
      <formula>0</formula>
    </cfRule>
  </conditionalFormatting>
  <conditionalFormatting sqref="D41">
    <cfRule type="cellIs" dxfId="465" priority="452" stopIfTrue="1" operator="lessThan">
      <formula>0</formula>
    </cfRule>
  </conditionalFormatting>
  <conditionalFormatting sqref="D43">
    <cfRule type="cellIs" dxfId="464" priority="451" stopIfTrue="1" operator="lessThan">
      <formula>0</formula>
    </cfRule>
  </conditionalFormatting>
  <conditionalFormatting sqref="D47">
    <cfRule type="cellIs" dxfId="463" priority="450" stopIfTrue="1" operator="lessThan">
      <formula>0</formula>
    </cfRule>
  </conditionalFormatting>
  <conditionalFormatting sqref="D50">
    <cfRule type="cellIs" dxfId="462" priority="449" stopIfTrue="1" operator="lessThan">
      <formula>0</formula>
    </cfRule>
  </conditionalFormatting>
  <conditionalFormatting sqref="E24:I24">
    <cfRule type="cellIs" dxfId="461" priority="447" stopIfTrue="1" operator="lessThan">
      <formula>0</formula>
    </cfRule>
  </conditionalFormatting>
  <conditionalFormatting sqref="E27:I27">
    <cfRule type="cellIs" dxfId="460" priority="446" stopIfTrue="1" operator="lessThan">
      <formula>0</formula>
    </cfRule>
  </conditionalFormatting>
  <conditionalFormatting sqref="E31:I31">
    <cfRule type="cellIs" dxfId="459" priority="445" stopIfTrue="1" operator="lessThan">
      <formula>0</formula>
    </cfRule>
  </conditionalFormatting>
  <conditionalFormatting sqref="E35:I35">
    <cfRule type="cellIs" dxfId="458" priority="444" stopIfTrue="1" operator="lessThan">
      <formula>0</formula>
    </cfRule>
  </conditionalFormatting>
  <conditionalFormatting sqref="E39:I39">
    <cfRule type="cellIs" dxfId="457" priority="443" stopIfTrue="1" operator="lessThan">
      <formula>0</formula>
    </cfRule>
  </conditionalFormatting>
  <conditionalFormatting sqref="E42:I42">
    <cfRule type="cellIs" dxfId="456" priority="442" stopIfTrue="1" operator="lessThan">
      <formula>0</formula>
    </cfRule>
  </conditionalFormatting>
  <conditionalFormatting sqref="D36">
    <cfRule type="cellIs" dxfId="455" priority="441" stopIfTrue="1" operator="lessThan">
      <formula>0</formula>
    </cfRule>
  </conditionalFormatting>
  <conditionalFormatting sqref="E36:I36">
    <cfRule type="cellIs" dxfId="454" priority="440" stopIfTrue="1" operator="lessThan">
      <formula>0</formula>
    </cfRule>
  </conditionalFormatting>
  <conditionalFormatting sqref="D45">
    <cfRule type="cellIs" dxfId="453" priority="439" stopIfTrue="1" operator="lessThan">
      <formula>0</formula>
    </cfRule>
  </conditionalFormatting>
  <conditionalFormatting sqref="E45:I45">
    <cfRule type="cellIs" dxfId="452" priority="438" stopIfTrue="1" operator="lessThan">
      <formula>0</formula>
    </cfRule>
  </conditionalFormatting>
  <conditionalFormatting sqref="D46">
    <cfRule type="cellIs" dxfId="451" priority="437" stopIfTrue="1" operator="lessThan">
      <formula>0</formula>
    </cfRule>
  </conditionalFormatting>
  <conditionalFormatting sqref="E46:I46">
    <cfRule type="cellIs" dxfId="450" priority="436" stopIfTrue="1" operator="lessThan">
      <formula>0</formula>
    </cfRule>
  </conditionalFormatting>
  <conditionalFormatting sqref="D49">
    <cfRule type="cellIs" dxfId="449" priority="435" stopIfTrue="1" operator="lessThan">
      <formula>0</formula>
    </cfRule>
  </conditionalFormatting>
  <conditionalFormatting sqref="E49:I49">
    <cfRule type="cellIs" dxfId="448" priority="434" stopIfTrue="1" operator="lessThan">
      <formula>0</formula>
    </cfRule>
  </conditionalFormatting>
  <conditionalFormatting sqref="D51">
    <cfRule type="cellIs" dxfId="447" priority="433" stopIfTrue="1" operator="lessThan">
      <formula>0</formula>
    </cfRule>
  </conditionalFormatting>
  <conditionalFormatting sqref="E51:I51">
    <cfRule type="cellIs" dxfId="446" priority="432" stopIfTrue="1" operator="lessThan">
      <formula>0</formula>
    </cfRule>
  </conditionalFormatting>
  <conditionalFormatting sqref="D52">
    <cfRule type="cellIs" dxfId="445" priority="431" stopIfTrue="1" operator="lessThan">
      <formula>0</formula>
    </cfRule>
  </conditionalFormatting>
  <conditionalFormatting sqref="E52:I52">
    <cfRule type="cellIs" dxfId="444" priority="430" stopIfTrue="1" operator="lessThan">
      <formula>0</formula>
    </cfRule>
  </conditionalFormatting>
  <conditionalFormatting sqref="D53">
    <cfRule type="cellIs" dxfId="443" priority="429" stopIfTrue="1" operator="lessThan">
      <formula>0</formula>
    </cfRule>
  </conditionalFormatting>
  <conditionalFormatting sqref="E53:I53">
    <cfRule type="cellIs" dxfId="442" priority="428" stopIfTrue="1" operator="lessThan">
      <formula>0</formula>
    </cfRule>
  </conditionalFormatting>
  <conditionalFormatting sqref="D56">
    <cfRule type="cellIs" dxfId="441" priority="427" stopIfTrue="1" operator="lessThan">
      <formula>0</formula>
    </cfRule>
  </conditionalFormatting>
  <conditionalFormatting sqref="E56:I56">
    <cfRule type="cellIs" dxfId="440" priority="426" stopIfTrue="1" operator="lessThan">
      <formula>0</formula>
    </cfRule>
  </conditionalFormatting>
  <conditionalFormatting sqref="D57">
    <cfRule type="cellIs" dxfId="439" priority="425" stopIfTrue="1" operator="lessThan">
      <formula>0</formula>
    </cfRule>
  </conditionalFormatting>
  <conditionalFormatting sqref="E57:I57">
    <cfRule type="cellIs" dxfId="438" priority="424" stopIfTrue="1" operator="lessThan">
      <formula>0</formula>
    </cfRule>
  </conditionalFormatting>
  <conditionalFormatting sqref="D58">
    <cfRule type="cellIs" dxfId="437" priority="423" stopIfTrue="1" operator="lessThan">
      <formula>0</formula>
    </cfRule>
  </conditionalFormatting>
  <conditionalFormatting sqref="E58:I58">
    <cfRule type="cellIs" dxfId="436" priority="422" stopIfTrue="1" operator="lessThan">
      <formula>0</formula>
    </cfRule>
  </conditionalFormatting>
  <conditionalFormatting sqref="J9">
    <cfRule type="cellIs" dxfId="435" priority="421" stopIfTrue="1" operator="lessThan">
      <formula>0</formula>
    </cfRule>
  </conditionalFormatting>
  <conditionalFormatting sqref="J11:J14">
    <cfRule type="cellIs" dxfId="434" priority="420" stopIfTrue="1" operator="lessThan">
      <formula>0</formula>
    </cfRule>
  </conditionalFormatting>
  <conditionalFormatting sqref="K10:O10">
    <cfRule type="cellIs" dxfId="433" priority="419" stopIfTrue="1" operator="lessThan">
      <formula>0</formula>
    </cfRule>
  </conditionalFormatting>
  <conditionalFormatting sqref="K11:O11">
    <cfRule type="cellIs" dxfId="432" priority="418" stopIfTrue="1" operator="lessThan">
      <formula>0</formula>
    </cfRule>
  </conditionalFormatting>
  <conditionalFormatting sqref="K13:O14">
    <cfRule type="cellIs" dxfId="431" priority="417" stopIfTrue="1" operator="lessThan">
      <formula>0</formula>
    </cfRule>
  </conditionalFormatting>
  <conditionalFormatting sqref="J16:J19">
    <cfRule type="cellIs" dxfId="430" priority="416" stopIfTrue="1" operator="lessThan">
      <formula>0</formula>
    </cfRule>
  </conditionalFormatting>
  <conditionalFormatting sqref="K16:O16">
    <cfRule type="cellIs" dxfId="429" priority="415" stopIfTrue="1" operator="lessThan">
      <formula>0</formula>
    </cfRule>
  </conditionalFormatting>
  <conditionalFormatting sqref="K18:O19">
    <cfRule type="cellIs" dxfId="428" priority="414" stopIfTrue="1" operator="lessThan">
      <formula>0</formula>
    </cfRule>
  </conditionalFormatting>
  <conditionalFormatting sqref="L17:N17">
    <cfRule type="cellIs" dxfId="427" priority="413" stopIfTrue="1" operator="lessThan">
      <formula>0</formula>
    </cfRule>
  </conditionalFormatting>
  <conditionalFormatting sqref="P9">
    <cfRule type="cellIs" dxfId="426" priority="412" stopIfTrue="1" operator="lessThan">
      <formula>0</formula>
    </cfRule>
  </conditionalFormatting>
  <conditionalFormatting sqref="P11:P14">
    <cfRule type="cellIs" dxfId="425" priority="411" stopIfTrue="1" operator="lessThan">
      <formula>0</formula>
    </cfRule>
  </conditionalFormatting>
  <conditionalFormatting sqref="Q10:T10">
    <cfRule type="cellIs" dxfId="424" priority="410" stopIfTrue="1" operator="lessThan">
      <formula>0</formula>
    </cfRule>
  </conditionalFormatting>
  <conditionalFormatting sqref="Q11:T11">
    <cfRule type="cellIs" dxfId="423" priority="409" stopIfTrue="1" operator="lessThan">
      <formula>0</formula>
    </cfRule>
  </conditionalFormatting>
  <conditionalFormatting sqref="Q13:T14">
    <cfRule type="cellIs" dxfId="422" priority="408" stopIfTrue="1" operator="lessThan">
      <formula>0</formula>
    </cfRule>
  </conditionalFormatting>
  <conditionalFormatting sqref="P18:P19">
    <cfRule type="cellIs" dxfId="421" priority="407" stopIfTrue="1" operator="lessThan">
      <formula>0</formula>
    </cfRule>
  </conditionalFormatting>
  <conditionalFormatting sqref="Q18:T19">
    <cfRule type="cellIs" dxfId="420" priority="406" stopIfTrue="1" operator="lessThan">
      <formula>0</formula>
    </cfRule>
  </conditionalFormatting>
  <conditionalFormatting sqref="U9">
    <cfRule type="cellIs" dxfId="419" priority="405" stopIfTrue="1" operator="lessThan">
      <formula>0</formula>
    </cfRule>
  </conditionalFormatting>
  <conditionalFormatting sqref="U11:U14">
    <cfRule type="cellIs" dxfId="418" priority="404" stopIfTrue="1" operator="lessThan">
      <formula>0</formula>
    </cfRule>
  </conditionalFormatting>
  <conditionalFormatting sqref="V10">
    <cfRule type="cellIs" dxfId="417" priority="403" stopIfTrue="1" operator="lessThan">
      <formula>0</formula>
    </cfRule>
  </conditionalFormatting>
  <conditionalFormatting sqref="V11">
    <cfRule type="cellIs" dxfId="416" priority="402" stopIfTrue="1" operator="lessThan">
      <formula>0</formula>
    </cfRule>
  </conditionalFormatting>
  <conditionalFormatting sqref="V13:V14">
    <cfRule type="cellIs" dxfId="415" priority="401" stopIfTrue="1" operator="lessThan">
      <formula>0</formula>
    </cfRule>
  </conditionalFormatting>
  <conditionalFormatting sqref="U18:U19">
    <cfRule type="cellIs" dxfId="414" priority="400" stopIfTrue="1" operator="lessThan">
      <formula>0</formula>
    </cfRule>
  </conditionalFormatting>
  <conditionalFormatting sqref="V18:V19">
    <cfRule type="cellIs" dxfId="413" priority="399" stopIfTrue="1" operator="lessThan">
      <formula>0</formula>
    </cfRule>
  </conditionalFormatting>
  <conditionalFormatting sqref="W10">
    <cfRule type="cellIs" dxfId="412" priority="398" stopIfTrue="1" operator="lessThan">
      <formula>0</formula>
    </cfRule>
  </conditionalFormatting>
  <conditionalFormatting sqref="W11">
    <cfRule type="cellIs" dxfId="411" priority="397" stopIfTrue="1" operator="lessThan">
      <formula>0</formula>
    </cfRule>
  </conditionalFormatting>
  <conditionalFormatting sqref="W13:W14">
    <cfRule type="cellIs" dxfId="410" priority="396" stopIfTrue="1" operator="lessThan">
      <formula>0</formula>
    </cfRule>
  </conditionalFormatting>
  <conditionalFormatting sqref="W18:W19">
    <cfRule type="cellIs" dxfId="409" priority="395" stopIfTrue="1" operator="lessThan">
      <formula>0</formula>
    </cfRule>
  </conditionalFormatting>
  <conditionalFormatting sqref="X9">
    <cfRule type="cellIs" dxfId="408" priority="394" stopIfTrue="1" operator="lessThan">
      <formula>0</formula>
    </cfRule>
  </conditionalFormatting>
  <conditionalFormatting sqref="X11:X14">
    <cfRule type="cellIs" dxfId="407" priority="393" stopIfTrue="1" operator="lessThan">
      <formula>0</formula>
    </cfRule>
  </conditionalFormatting>
  <conditionalFormatting sqref="Y10">
    <cfRule type="cellIs" dxfId="406" priority="392" stopIfTrue="1" operator="lessThan">
      <formula>0</formula>
    </cfRule>
  </conditionalFormatting>
  <conditionalFormatting sqref="Y11">
    <cfRule type="cellIs" dxfId="405" priority="391" stopIfTrue="1" operator="lessThan">
      <formula>0</formula>
    </cfRule>
  </conditionalFormatting>
  <conditionalFormatting sqref="Y13:Y14">
    <cfRule type="cellIs" dxfId="404" priority="390" stopIfTrue="1" operator="lessThan">
      <formula>0</formula>
    </cfRule>
  </conditionalFormatting>
  <conditionalFormatting sqref="X18:X19">
    <cfRule type="cellIs" dxfId="403" priority="389" stopIfTrue="1" operator="lessThan">
      <formula>0</formula>
    </cfRule>
  </conditionalFormatting>
  <conditionalFormatting sqref="Y18:Y19">
    <cfRule type="cellIs" dxfId="402" priority="388" stopIfTrue="1" operator="lessThan">
      <formula>0</formula>
    </cfRule>
  </conditionalFormatting>
  <conditionalFormatting sqref="Z10">
    <cfRule type="cellIs" dxfId="401" priority="387" stopIfTrue="1" operator="lessThan">
      <formula>0</formula>
    </cfRule>
  </conditionalFormatting>
  <conditionalFormatting sqref="Z11">
    <cfRule type="cellIs" dxfId="400" priority="386" stopIfTrue="1" operator="lessThan">
      <formula>0</formula>
    </cfRule>
  </conditionalFormatting>
  <conditionalFormatting sqref="Z13:Z14">
    <cfRule type="cellIs" dxfId="399" priority="385" stopIfTrue="1" operator="lessThan">
      <formula>0</formula>
    </cfRule>
  </conditionalFormatting>
  <conditionalFormatting sqref="AA9">
    <cfRule type="cellIs" dxfId="398" priority="383" stopIfTrue="1" operator="lessThan">
      <formula>0</formula>
    </cfRule>
  </conditionalFormatting>
  <conditionalFormatting sqref="AB10">
    <cfRule type="cellIs" dxfId="397" priority="381" stopIfTrue="1" operator="lessThan">
      <formula>0</formula>
    </cfRule>
  </conditionalFormatting>
  <conditionalFormatting sqref="AB11">
    <cfRule type="cellIs" dxfId="396" priority="380" stopIfTrue="1" operator="lessThan">
      <formula>0</formula>
    </cfRule>
  </conditionalFormatting>
  <conditionalFormatting sqref="AB13:AB14">
    <cfRule type="cellIs" dxfId="395" priority="379" stopIfTrue="1" operator="lessThan">
      <formula>0</formula>
    </cfRule>
  </conditionalFormatting>
  <conditionalFormatting sqref="AA18:AA19">
    <cfRule type="cellIs" dxfId="394" priority="378" stopIfTrue="1" operator="lessThan">
      <formula>0</formula>
    </cfRule>
  </conditionalFormatting>
  <conditionalFormatting sqref="AB18:AB19">
    <cfRule type="cellIs" dxfId="393" priority="377" stopIfTrue="1" operator="lessThan">
      <formula>0</formula>
    </cfRule>
  </conditionalFormatting>
  <conditionalFormatting sqref="AC10">
    <cfRule type="cellIs" dxfId="392" priority="376" stopIfTrue="1" operator="lessThan">
      <formula>0</formula>
    </cfRule>
  </conditionalFormatting>
  <conditionalFormatting sqref="AC11">
    <cfRule type="cellIs" dxfId="391" priority="375" stopIfTrue="1" operator="lessThan">
      <formula>0</formula>
    </cfRule>
  </conditionalFormatting>
  <conditionalFormatting sqref="AC13:AC14">
    <cfRule type="cellIs" dxfId="390" priority="374" stopIfTrue="1" operator="lessThan">
      <formula>0</formula>
    </cfRule>
  </conditionalFormatting>
  <conditionalFormatting sqref="AC18:AC19">
    <cfRule type="cellIs" dxfId="389" priority="373" stopIfTrue="1" operator="lessThan">
      <formula>0</formula>
    </cfRule>
  </conditionalFormatting>
  <conditionalFormatting sqref="AD9">
    <cfRule type="cellIs" dxfId="388" priority="372" stopIfTrue="1" operator="lessThan">
      <formula>0</formula>
    </cfRule>
  </conditionalFormatting>
  <conditionalFormatting sqref="AD11:AD14">
    <cfRule type="cellIs" dxfId="387" priority="371" stopIfTrue="1" operator="lessThan">
      <formula>0</formula>
    </cfRule>
  </conditionalFormatting>
  <conditionalFormatting sqref="AD18:AD19">
    <cfRule type="cellIs" dxfId="386" priority="370" stopIfTrue="1" operator="lessThan">
      <formula>0</formula>
    </cfRule>
  </conditionalFormatting>
  <conditionalFormatting sqref="AS57">
    <cfRule type="cellIs" dxfId="385" priority="8" stopIfTrue="1" operator="lessThan">
      <formula>0</formula>
    </cfRule>
  </conditionalFormatting>
  <conditionalFormatting sqref="AT57">
    <cfRule type="cellIs" dxfId="384" priority="7" stopIfTrue="1" operator="lessThan">
      <formula>0</formula>
    </cfRule>
  </conditionalFormatting>
  <conditionalFormatting sqref="AI9">
    <cfRule type="cellIs" dxfId="383" priority="366" stopIfTrue="1" operator="lessThan">
      <formula>0</formula>
    </cfRule>
  </conditionalFormatting>
  <conditionalFormatting sqref="AI11:AI14">
    <cfRule type="cellIs" dxfId="382" priority="365" stopIfTrue="1" operator="lessThan">
      <formula>0</formula>
    </cfRule>
  </conditionalFormatting>
  <conditionalFormatting sqref="AI18:AI19">
    <cfRule type="cellIs" dxfId="381" priority="364" stopIfTrue="1" operator="lessThan">
      <formula>0</formula>
    </cfRule>
  </conditionalFormatting>
  <conditionalFormatting sqref="AN9">
    <cfRule type="cellIs" dxfId="380" priority="363" stopIfTrue="1" operator="lessThan">
      <formula>0</formula>
    </cfRule>
  </conditionalFormatting>
  <conditionalFormatting sqref="AN11:AN14">
    <cfRule type="cellIs" dxfId="379" priority="362" stopIfTrue="1" operator="lessThan">
      <formula>0</formula>
    </cfRule>
  </conditionalFormatting>
  <conditionalFormatting sqref="AO10:AR10">
    <cfRule type="cellIs" dxfId="378" priority="361" stopIfTrue="1" operator="lessThan">
      <formula>0</formula>
    </cfRule>
  </conditionalFormatting>
  <conditionalFormatting sqref="AO11:AR11">
    <cfRule type="cellIs" dxfId="377" priority="360" stopIfTrue="1" operator="lessThan">
      <formula>0</formula>
    </cfRule>
  </conditionalFormatting>
  <conditionalFormatting sqref="AO13:AR14">
    <cfRule type="cellIs" dxfId="376" priority="359" stopIfTrue="1" operator="lessThan">
      <formula>0</formula>
    </cfRule>
  </conditionalFormatting>
  <conditionalFormatting sqref="AO18:AR19">
    <cfRule type="cellIs" dxfId="375" priority="357" stopIfTrue="1" operator="lessThan">
      <formula>0</formula>
    </cfRule>
  </conditionalFormatting>
  <conditionalFormatting sqref="AS9">
    <cfRule type="cellIs" dxfId="374" priority="356" stopIfTrue="1" operator="lessThan">
      <formula>0</formula>
    </cfRule>
  </conditionalFormatting>
  <conditionalFormatting sqref="AT9">
    <cfRule type="cellIs" dxfId="373" priority="355" stopIfTrue="1" operator="lessThan">
      <formula>0</formula>
    </cfRule>
  </conditionalFormatting>
  <conditionalFormatting sqref="AU9">
    <cfRule type="cellIs" dxfId="372" priority="354" stopIfTrue="1" operator="lessThan">
      <formula>0</formula>
    </cfRule>
  </conditionalFormatting>
  <conditionalFormatting sqref="AS11">
    <cfRule type="cellIs" dxfId="371" priority="353" stopIfTrue="1" operator="lessThan">
      <formula>0</formula>
    </cfRule>
  </conditionalFormatting>
  <conditionalFormatting sqref="AT11">
    <cfRule type="cellIs" dxfId="370" priority="352" stopIfTrue="1" operator="lessThan">
      <formula>0</formula>
    </cfRule>
  </conditionalFormatting>
  <conditionalFormatting sqref="AU11">
    <cfRule type="cellIs" dxfId="369" priority="351" stopIfTrue="1" operator="lessThan">
      <formula>0</formula>
    </cfRule>
  </conditionalFormatting>
  <conditionalFormatting sqref="AS12">
    <cfRule type="cellIs" dxfId="368" priority="350" stopIfTrue="1" operator="lessThan">
      <formula>0</formula>
    </cfRule>
  </conditionalFormatting>
  <conditionalFormatting sqref="AT12">
    <cfRule type="cellIs" dxfId="367" priority="349" stopIfTrue="1" operator="lessThan">
      <formula>0</formula>
    </cfRule>
  </conditionalFormatting>
  <conditionalFormatting sqref="AU12">
    <cfRule type="cellIs" dxfId="366" priority="348" stopIfTrue="1" operator="lessThan">
      <formula>0</formula>
    </cfRule>
  </conditionalFormatting>
  <conditionalFormatting sqref="AS13">
    <cfRule type="cellIs" dxfId="365" priority="347" stopIfTrue="1" operator="lessThan">
      <formula>0</formula>
    </cfRule>
  </conditionalFormatting>
  <conditionalFormatting sqref="AT13">
    <cfRule type="cellIs" dxfId="364" priority="346" stopIfTrue="1" operator="lessThan">
      <formula>0</formula>
    </cfRule>
  </conditionalFormatting>
  <conditionalFormatting sqref="AU13">
    <cfRule type="cellIs" dxfId="363" priority="345" stopIfTrue="1" operator="lessThan">
      <formula>0</formula>
    </cfRule>
  </conditionalFormatting>
  <conditionalFormatting sqref="AS14">
    <cfRule type="cellIs" dxfId="362" priority="344" stopIfTrue="1" operator="lessThan">
      <formula>0</formula>
    </cfRule>
  </conditionalFormatting>
  <conditionalFormatting sqref="AT14">
    <cfRule type="cellIs" dxfId="361" priority="343" stopIfTrue="1" operator="lessThan">
      <formula>0</formula>
    </cfRule>
  </conditionalFormatting>
  <conditionalFormatting sqref="AU14">
    <cfRule type="cellIs" dxfId="360" priority="342" stopIfTrue="1" operator="lessThan">
      <formula>0</formula>
    </cfRule>
  </conditionalFormatting>
  <conditionalFormatting sqref="AS18">
    <cfRule type="cellIs" dxfId="359" priority="341" stopIfTrue="1" operator="lessThan">
      <formula>0</formula>
    </cfRule>
  </conditionalFormatting>
  <conditionalFormatting sqref="AT18">
    <cfRule type="cellIs" dxfId="358" priority="340" stopIfTrue="1" operator="lessThan">
      <formula>0</formula>
    </cfRule>
  </conditionalFormatting>
  <conditionalFormatting sqref="AU18">
    <cfRule type="cellIs" dxfId="357" priority="339" stopIfTrue="1" operator="lessThan">
      <formula>0</formula>
    </cfRule>
  </conditionalFormatting>
  <conditionalFormatting sqref="AS19">
    <cfRule type="cellIs" dxfId="356" priority="338" stopIfTrue="1" operator="lessThan">
      <formula>0</formula>
    </cfRule>
  </conditionalFormatting>
  <conditionalFormatting sqref="AT19">
    <cfRule type="cellIs" dxfId="355" priority="337" stopIfTrue="1" operator="lessThan">
      <formula>0</formula>
    </cfRule>
  </conditionalFormatting>
  <conditionalFormatting sqref="AU19">
    <cfRule type="cellIs" dxfId="354" priority="336"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J23">
    <cfRule type="cellIs" dxfId="60" priority="2" stopIfTrue="1" operator="lessThan">
      <formula>0</formula>
    </cfRule>
  </conditionalFormatting>
  <conditionalFormatting sqref="J26">
    <cfRule type="cellIs" dxfId="59" priority="1" stopIfTrue="1" operator="lessThan">
      <formula>0</formula>
    </cfRule>
  </conditionalFormatting>
  <dataValidations xWindow="1477" yWindow="6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7132</v>
      </c>
      <c r="I5" s="403">
        <v>1987.17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7107.0550000000003</v>
      </c>
      <c r="I6" s="398">
        <v>1661.7349999999999</v>
      </c>
      <c r="J6" s="400">
        <f>SUM('Pt 1 Summary of Data'!K$12,'Pt 1 Summary of Data'!K$22)+SUM('Pt 1 Summary of Data'!M$12,'Pt 1 Summary of Data'!M$22)-SUM('Pt 1 Summary of Data'!N$12,'Pt 1 Summary of Data'!N$22)</f>
        <v>491.56906049520063</v>
      </c>
      <c r="K6" s="400">
        <f>SUM(H6:J6)</f>
        <v>9260.3590604952024</v>
      </c>
      <c r="L6" s="401">
        <f>SUM('Pt 1 Summary of Data'!O$12,'Pt 1 Summary of Data'!O$22)</f>
        <v>0</v>
      </c>
      <c r="M6" s="397"/>
      <c r="N6" s="398"/>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618.47</v>
      </c>
      <c r="I7" s="398">
        <v>1538.84</v>
      </c>
      <c r="J7" s="400">
        <f>SUM('Pt 1 Summary of Data'!K$37:K$41)+SUM('Pt 1 Summary of Data'!M$37:M$41)-SUM('Pt 1 Summary of Data'!N$37:N$41)+MAX(0,MIN('Pt 1 Summary of Data'!K$42+'Pt 1 Summary of Data'!M$42-'Pt 1 Summary of Data'!N$42,0.3%*('Pt 1 Summary of Data'!K$5+'Pt 1 Summary of Data'!M$5-'Pt 1 Summary of Data'!N$5-SUM(J$10:J$11))))</f>
        <v>50.600000000000009</v>
      </c>
      <c r="K7" s="400">
        <f>SUM(H7:J7)</f>
        <v>2207.91</v>
      </c>
      <c r="L7" s="401">
        <f>SUM('Pt 1 Summary of Data'!O$37:O$41)+MAX(0,MIN(VALUE('Pt 1 Summary of Data'!O$42),0.3%*('Pt 1 Summary of Data'!O$5-L$10)))</f>
        <v>0</v>
      </c>
      <c r="M7" s="397"/>
      <c r="N7" s="398"/>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7725.5250000000005</v>
      </c>
      <c r="I12" s="400">
        <f>SUM(I$6:I$7) - SUM(I$10:I$11)+IF(AND(OR('Company Information'!$C$12="District of Columbia",'Company Information'!$C$12="Massachusetts",'Company Information'!$C$12="Vermont"),SUM($H$6:$K$11,$H$15:$K$16,$H$38:$I$38)&lt;&gt;0),SUM(D$6:D$7) - SUM(D$8:D$11),0)</f>
        <v>3200.5749999999998</v>
      </c>
      <c r="J12" s="400">
        <f>SUM(J$6:J$7)-SUM(J$10:J$11)+IF(AND(OR('Company Information'!$C$12="District of Columbia",'Company Information'!$C$12="Massachusetts",'Company Information'!$C$12="Vermont"),SUM($H$6:$K$11,$H$15:$K$16,$H$38:$I$38)&lt;&gt;0),SUM(E$6:E$7)-SUM(E$8:E$11),0)</f>
        <v>542.1690604952006</v>
      </c>
      <c r="K12" s="400">
        <f>IFERROR(SUM(H$12:J$12)+H$17*MAX(0,J$50-H$50)+I$17*MAX(0,J$50-I$50),0)</f>
        <v>11468.2690604952</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49268.160000000003</v>
      </c>
      <c r="I15" s="403">
        <v>23657.9</v>
      </c>
      <c r="J15" s="395">
        <f>SUM('Pt 1 Summary of Data'!K$5:K$7)+SUM('Pt 1 Summary of Data'!M$5:M$7)-SUM('Pt 1 Summary of Data'!N$5:N$7)-SUM(J$10:J$11)</f>
        <v>6292.48</v>
      </c>
      <c r="K15" s="395">
        <f>SUM(H15:J15)</f>
        <v>79218.539999999994</v>
      </c>
      <c r="L15" s="396">
        <f>SUM('Pt 1 Summary of Data'!O$5:O$7)-L$10</f>
        <v>0</v>
      </c>
      <c r="M15" s="402"/>
      <c r="N15" s="403"/>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9331.6200000000008</v>
      </c>
      <c r="I16" s="398">
        <v>32853.69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-1083.5600000000002</v>
      </c>
      <c r="K16" s="400">
        <f>SUM(H16:J16)</f>
        <v>41101.750000000007</v>
      </c>
      <c r="L16" s="401">
        <f>SUM('Pt 1 Summary of Data'!O$25:O$28,'Pt 1 Summary of Data'!O$30,'Pt 1 Summary of Data'!O$34:O$35)+IF('Company Information'!$C$15="No",IF(MAX('Pt 1 Summary of Data'!O$31:O$32)=0,MIN('Pt 1 Summary of Data'!O$31:O$32),MAX('Pt 1 Summary of Data'!O$31:O$32)),SUM('Pt 1 Summary of Data'!O$31:O$32))</f>
        <v>0</v>
      </c>
      <c r="M16" s="397"/>
      <c r="N16" s="398"/>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39936.54</v>
      </c>
      <c r="I17" s="400">
        <f>I$15-I$16+IF(AND(OR('Company Information'!$C$12="District of Columbia",'Company Information'!$C$12="Massachusetts",'Company Information'!$C$12="Vermont"),SUM($H$6:$K$11,$H$15:$K$16,$H$38:$I$38)&lt;&gt;0),D$15-D$16,0)</f>
        <v>-9195.7900000000009</v>
      </c>
      <c r="J17" s="400">
        <f>J$15-J$16+IF(AND(OR('Company Information'!$C$12="District of Columbia",'Company Information'!$C$12="Massachusetts",'Company Information'!$C$12="Vermont"),SUM($H$6:$K$11,$H$15:$K$16,$H$38:$I$38)&lt;&gt;0),E$15-E$16,0)</f>
        <v>7376.04</v>
      </c>
      <c r="K17" s="400">
        <f>K$15-K$16+IF(AND(OR('Company Information'!$C$12="District of Columbia",'Company Information'!$C$12="Massachusetts",'Company Information'!$C$12="Vermont"),SUM($H$6:$K$11,$H$15:$K$16,$H$38:$I$38)&lt;&gt;0),F$15-F$16,0)</f>
        <v>38116.789999999986</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8</v>
      </c>
      <c r="I38" s="405">
        <v>4</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v>
      </c>
      <c r="K38" s="432">
        <f>SUM(H$38:J$38)+IF(AND(OR('Company Information'!$C$12="District of Columbia",'Company Information'!$C$12="Massachusetts",'Company Information'!$C$12="Vermont"),SUM($H$6:$K$11,$H$15:$K$16,$H$38:$I$38)&lt;&gt;0,SUM(H$38:I$38)&lt;&gt;SUM(C$38:D$38)),SUM(C$38:D$38),0)</f>
        <v>13</v>
      </c>
      <c r="L38" s="448"/>
      <c r="M38" s="404"/>
      <c r="N38" s="405"/>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149.38802999999999</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