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P53" i="10"/>
  <c r="E11" i="16" s="1"/>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P45" i="10"/>
  <c r="P47" i="10" s="1"/>
  <c r="O45" i="10"/>
  <c r="N45" i="10"/>
  <c r="M45" i="10"/>
  <c r="AN42" i="10"/>
  <c r="AB42" i="10"/>
  <c r="X42" i="10"/>
  <c r="T42" i="10"/>
  <c r="P42" i="10"/>
  <c r="AN41" i="10"/>
  <c r="AB41" i="10"/>
  <c r="X41" i="10"/>
  <c r="T41" i="10"/>
  <c r="P41" i="10"/>
  <c r="K41" i="10"/>
  <c r="F41" i="10"/>
  <c r="AN39" i="10"/>
  <c r="AB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T16" i="10"/>
  <c r="S16" i="10"/>
  <c r="P16" i="10"/>
  <c r="O16" i="10"/>
  <c r="L16" i="10"/>
  <c r="K16" i="10"/>
  <c r="J16" i="10"/>
  <c r="G16" i="10"/>
  <c r="E16" i="10"/>
  <c r="F16" i="10" s="1"/>
  <c r="AN15" i="10"/>
  <c r="AM15" i="10"/>
  <c r="AB15" i="10"/>
  <c r="AA15" i="10"/>
  <c r="X15" i="10"/>
  <c r="V13" i="10" s="1"/>
  <c r="W15" i="10"/>
  <c r="U13" i="10" s="1"/>
  <c r="T15" i="10"/>
  <c r="S15" i="10"/>
  <c r="S13" i="10" s="1"/>
  <c r="P15" i="10"/>
  <c r="O15" i="10"/>
  <c r="L15" i="10"/>
  <c r="AN13" i="10"/>
  <c r="AM13" i="10"/>
  <c r="AL13" i="10"/>
  <c r="AK13" i="10"/>
  <c r="AB13" i="10"/>
  <c r="AA13" i="10"/>
  <c r="Z13" i="10"/>
  <c r="Y13" i="10"/>
  <c r="W13" i="10"/>
  <c r="R13" i="10"/>
  <c r="Q13" i="10"/>
  <c r="P12" i="10"/>
  <c r="O12" i="10"/>
  <c r="N12" i="10"/>
  <c r="M12" i="10"/>
  <c r="K11" i="10"/>
  <c r="J11" i="10"/>
  <c r="E11" i="10"/>
  <c r="F11" i="10" s="1"/>
  <c r="L10" i="10"/>
  <c r="K10" i="10"/>
  <c r="J10" i="10"/>
  <c r="G10" i="10"/>
  <c r="E10" i="10"/>
  <c r="F10" i="10" s="1"/>
  <c r="G9" i="10"/>
  <c r="F9" i="10"/>
  <c r="E9" i="10"/>
  <c r="G8" i="10"/>
  <c r="E8" i="10"/>
  <c r="F8" i="10" s="1"/>
  <c r="AN7" i="10"/>
  <c r="AM7" i="10"/>
  <c r="AB7" i="10"/>
  <c r="AA7" i="10"/>
  <c r="X7" i="10"/>
  <c r="W7" i="10"/>
  <c r="T7" i="10"/>
  <c r="S7" i="10"/>
  <c r="P7" i="10"/>
  <c r="O7" i="10"/>
  <c r="L7" i="10"/>
  <c r="AN6" i="10"/>
  <c r="AM6" i="10"/>
  <c r="AB6" i="10"/>
  <c r="AA6" i="10"/>
  <c r="X6" i="10"/>
  <c r="W6" i="10"/>
  <c r="T6" i="10"/>
  <c r="S6" i="10"/>
  <c r="P6" i="10"/>
  <c r="O6" i="10"/>
  <c r="L6" i="10"/>
  <c r="K6" i="10"/>
  <c r="J6" i="10"/>
  <c r="G6" i="10"/>
  <c r="AU55" i="18"/>
  <c r="AU22" i="4" s="1"/>
  <c r="AT55" i="18"/>
  <c r="AT22" i="4" s="1"/>
  <c r="AS55" i="18"/>
  <c r="AS22" i="4" s="1"/>
  <c r="AR55" i="18"/>
  <c r="AR22" i="4" s="1"/>
  <c r="AQ55" i="18"/>
  <c r="AQ22" i="4" s="1"/>
  <c r="AP55" i="18"/>
  <c r="AP22" i="4" s="1"/>
  <c r="AO55" i="18"/>
  <c r="AO22" i="4" s="1"/>
  <c r="AN55" i="18"/>
  <c r="AN22" i="4" s="1"/>
  <c r="AC55" i="18"/>
  <c r="AC22" i="4" s="1"/>
  <c r="AB55" i="18"/>
  <c r="AB22" i="4" s="1"/>
  <c r="AA55" i="18"/>
  <c r="AA22" i="4" s="1"/>
  <c r="Z55" i="18"/>
  <c r="Y55" i="18"/>
  <c r="Y22" i="4" s="1"/>
  <c r="X55" i="18"/>
  <c r="X22" i="4" s="1"/>
  <c r="W55" i="18"/>
  <c r="W22" i="4" s="1"/>
  <c r="V55" i="18"/>
  <c r="V22" i="4" s="1"/>
  <c r="U55" i="18"/>
  <c r="T55" i="18"/>
  <c r="S55" i="18"/>
  <c r="S22" i="4" s="1"/>
  <c r="R55" i="18"/>
  <c r="R22" i="4" s="1"/>
  <c r="Q55" i="18"/>
  <c r="P55" i="18"/>
  <c r="P22" i="4" s="1"/>
  <c r="O55" i="18"/>
  <c r="O22" i="4" s="1"/>
  <c r="N55" i="18"/>
  <c r="M55" i="18"/>
  <c r="M22" i="4" s="1"/>
  <c r="L55" i="18"/>
  <c r="K55" i="18"/>
  <c r="J55" i="18"/>
  <c r="J22" i="4" s="1"/>
  <c r="I55" i="18"/>
  <c r="H55" i="18"/>
  <c r="H22" i="4" s="1"/>
  <c r="G55" i="18"/>
  <c r="F55" i="18"/>
  <c r="F22" i="4" s="1"/>
  <c r="E55" i="18"/>
  <c r="E22" i="4" s="1"/>
  <c r="D55" i="18"/>
  <c r="D22" i="4" s="1"/>
  <c r="AU54" i="18"/>
  <c r="AT54" i="18"/>
  <c r="AS54" i="18"/>
  <c r="AR54" i="18"/>
  <c r="AR12" i="4" s="1"/>
  <c r="AQ54" i="18"/>
  <c r="AP54" i="18"/>
  <c r="AO54" i="18"/>
  <c r="AO12" i="4" s="1"/>
  <c r="AN54" i="18"/>
  <c r="AC54" i="18"/>
  <c r="AC12" i="4" s="1"/>
  <c r="AB54" i="18"/>
  <c r="AA54" i="18"/>
  <c r="Z54" i="18"/>
  <c r="Z12" i="4" s="1"/>
  <c r="Y54" i="18"/>
  <c r="X54" i="18"/>
  <c r="X12" i="4" s="1"/>
  <c r="W54" i="18"/>
  <c r="W12" i="4" s="1"/>
  <c r="V54" i="18"/>
  <c r="V12" i="4" s="1"/>
  <c r="U54" i="18"/>
  <c r="T54" i="18"/>
  <c r="T12" i="4" s="1"/>
  <c r="S54" i="18"/>
  <c r="R54" i="18"/>
  <c r="R12" i="4" s="1"/>
  <c r="Q54" i="18"/>
  <c r="Q12" i="4" s="1"/>
  <c r="P54" i="18"/>
  <c r="O54" i="18"/>
  <c r="N54" i="18"/>
  <c r="N12" i="4" s="1"/>
  <c r="M54" i="18"/>
  <c r="M12" i="4" s="1"/>
  <c r="L54" i="18"/>
  <c r="K54" i="18"/>
  <c r="K12" i="4" s="1"/>
  <c r="J54" i="18"/>
  <c r="J12" i="4" s="1"/>
  <c r="I54" i="18"/>
  <c r="I12" i="4" s="1"/>
  <c r="H54" i="18"/>
  <c r="H12" i="4" s="1"/>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U22" i="4"/>
  <c r="T22" i="4"/>
  <c r="Q22" i="4"/>
  <c r="N22" i="4"/>
  <c r="L22" i="4"/>
  <c r="K22" i="4"/>
  <c r="I22" i="4"/>
  <c r="G22" i="4"/>
  <c r="AU12" i="4"/>
  <c r="AT12" i="4"/>
  <c r="AS12" i="4"/>
  <c r="AQ12" i="4"/>
  <c r="AP12" i="4"/>
  <c r="AN12" i="4"/>
  <c r="AB12" i="4"/>
  <c r="AA12" i="4"/>
  <c r="Y12" i="4"/>
  <c r="U12" i="4"/>
  <c r="S12" i="4"/>
  <c r="P12" i="4"/>
  <c r="O12" i="4"/>
  <c r="L12" i="4"/>
  <c r="G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J7" i="10"/>
  <c r="K7" i="10" s="1"/>
  <c r="J15" i="10"/>
  <c r="E15" i="10"/>
  <c r="F15" i="10" s="1"/>
  <c r="G15" i="10"/>
  <c r="L30" i="10"/>
  <c r="L31" i="10" s="1"/>
  <c r="E7" i="10"/>
  <c r="F7" i="10" s="1"/>
  <c r="K15" i="10"/>
  <c r="G19" i="10"/>
  <c r="G20" i="10"/>
  <c r="G27" i="10"/>
  <c r="G24" i="10"/>
  <c r="G32" i="10"/>
  <c r="G23" i="10"/>
  <c r="P48" i="10"/>
  <c r="P51" i="10" s="1"/>
  <c r="X39" i="10"/>
  <c r="T39" i="10"/>
  <c r="P39" i="10"/>
  <c r="L29" i="10"/>
  <c r="L33" i="10" s="1"/>
  <c r="L34" i="10" s="1"/>
  <c r="L21" i="10"/>
  <c r="L26" i="10" s="1"/>
  <c r="L25" i="10" s="1"/>
  <c r="L28" i="10" s="1"/>
  <c r="X13" i="10"/>
  <c r="T13" i="10"/>
  <c r="F17" i="10" l="1"/>
  <c r="J17" i="10"/>
  <c r="J38" i="10"/>
  <c r="I12" i="10"/>
  <c r="G22" i="10"/>
  <c r="G30" i="10" s="1"/>
  <c r="G31" i="10" s="1"/>
  <c r="G29" i="10" s="1"/>
  <c r="G33" i="10" s="1"/>
  <c r="G34" i="10" s="1"/>
  <c r="K17" i="10"/>
  <c r="E38" i="10"/>
  <c r="F38" i="10" s="1"/>
  <c r="C12" i="10"/>
  <c r="D12" i="10"/>
  <c r="E17" i="10"/>
  <c r="C17" i="10"/>
  <c r="D17" i="10"/>
  <c r="E12" i="10"/>
  <c r="H17" i="10"/>
  <c r="H45" i="10" s="1"/>
  <c r="J12" i="10"/>
  <c r="I17" i="10"/>
  <c r="I45" i="10" s="1"/>
  <c r="H12" i="10"/>
  <c r="J45" i="10" l="1"/>
  <c r="K38" i="10"/>
  <c r="K42" i="10" s="1"/>
  <c r="G21" i="10"/>
  <c r="G26" i="10" s="1"/>
  <c r="G25" i="10" s="1"/>
  <c r="G28" i="10" s="1"/>
  <c r="E45" i="10"/>
  <c r="C45" i="10"/>
  <c r="F12" i="10"/>
  <c r="F45" i="10" s="1"/>
  <c r="D45" i="10"/>
  <c r="K52" i="10"/>
  <c r="K12" i="10"/>
  <c r="F52" i="10"/>
  <c r="K45" i="10" l="1"/>
  <c r="K47" i="10" s="1"/>
  <c r="K39" i="10"/>
  <c r="K53" i="10"/>
  <c r="D11" i="16" s="1"/>
  <c r="F39" i="10"/>
  <c r="F42" i="10" s="1"/>
  <c r="F47" i="10" s="1"/>
  <c r="F48" i="10" s="1"/>
  <c r="F51" i="10" s="1"/>
  <c r="F53" i="10" s="1"/>
  <c r="C11" i="16" s="1"/>
  <c r="K48" i="10" l="1"/>
  <c r="K51" i="10" s="1"/>
</calcChain>
</file>

<file path=xl/sharedStrings.xml><?xml version="1.0" encoding="utf-8"?>
<sst xmlns="http://schemas.openxmlformats.org/spreadsheetml/2006/main" count="628" uniqueCount="529">
  <si>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</si>
  <si>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</si>
  <si>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</si>
  <si>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</si>
  <si>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</si>
  <si>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</si>
  <si>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</si>
  <si>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</si>
  <si>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</si>
  <si>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</si>
  <si>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</si>
  <si>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</si>
  <si>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</si>
  <si>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</si>
  <si>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</si>
  <si>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</si>
  <si>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</si>
  <si>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</si>
  <si>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</si>
  <si>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</si>
  <si>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</si>
  <si>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</si>
  <si>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</si>
  <si>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</si>
  <si>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</si>
  <si>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</si>
  <si>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</si>
  <si>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</si>
  <si>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</si>
  <si>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</si>
  <si>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</si>
  <si>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</si>
  <si>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</si>
  <si>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</si>
  <si>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</si>
  <si>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</si>
  <si>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</si>
  <si>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</si>
  <si>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</si>
  <si>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</si>
  <si>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</si>
  <si>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</si>
  <si>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</si>
  <si>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</si>
  <si>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</si>
  <si>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</si>
  <si>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</si>
  <si>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</si>
  <si>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</si>
  <si>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</si>
  <si>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</si>
  <si>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</si>
  <si>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</si>
  <si>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</si>
  <si>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</si>
  <si>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</si>
  <si>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</si>
  <si>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</si>
  <si>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</si>
  <si>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</si>
  <si>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</si>
  <si>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</si>
  <si>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</si>
  <si>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</si>
  <si>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</si>
  <si>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</si>
  <si>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</si>
  <si>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</si>
  <si>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</si>
  <si>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</si>
  <si>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</si>
  <si>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</si>
  <si>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</si>
  <si>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</si>
  <si>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</si>
  <si>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</si>
  <si>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</si>
  <si>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</si>
  <si>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</si>
  <si>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</si>
  <si>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</si>
  <si>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</si>
  <si>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</si>
  <si>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</si>
  <si>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</si>
  <si>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</si>
  <si>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</si>
  <si>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</si>
  <si>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</si>
  <si>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</si>
  <si>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</si>
  <si>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</si>
  <si>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</si>
  <si>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</si>
  <si>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</si>
  <si>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</si>
  <si>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</si>
  <si>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</si>
  <si>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</si>
  <si>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</si>
  <si>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</si>
  <si>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</si>
  <si>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</si>
  <si>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</si>
  <si>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</si>
  <si>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</si>
  <si>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</si>
  <si>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</si>
  <si>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</si>
  <si>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</si>
  <si>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</si>
  <si>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</si>
  <si>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</si>
  <si>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</si>
  <si>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</si>
  <si>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</si>
  <si>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</si>
  <si>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</si>
  <si>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</si>
  <si>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</si>
  <si>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</si>
  <si>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</si>
  <si>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</si>
  <si>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</si>
  <si>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</si>
  <si>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</si>
  <si>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</si>
  <si>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</si>
  <si>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</si>
  <si>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</si>
  <si>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</si>
  <si>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</si>
  <si>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</si>
  <si>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</si>
  <si>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</si>
  <si>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</si>
  <si>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</si>
  <si>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</si>
  <si>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</si>
  <si>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</si>
  <si>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</si>
  <si>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</si>
  <si>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</si>
  <si>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</si>
  <si>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</si>
  <si>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</si>
  <si>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</si>
  <si>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</si>
  <si>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</si>
  <si>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</si>
  <si>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</si>
  <si>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</si>
  <si>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</si>
  <si>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</si>
  <si>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</si>
  <si>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</si>
  <si>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</si>
  <si>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</si>
  <si>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</si>
  <si>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</si>
  <si>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</si>
  <si>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</si>
  <si>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</si>
  <si>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</si>
  <si>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</si>
  <si>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</si>
  <si>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</si>
  <si>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</si>
  <si>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</si>
  <si>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</si>
  <si>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</si>
  <si>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</si>
  <si>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</si>
  <si>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</si>
  <si>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</si>
  <si>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</si>
  <si>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</si>
  <si>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</si>
  <si>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</si>
  <si>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</si>
  <si>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</si>
  <si>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</si>
  <si>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</si>
  <si>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</si>
  <si>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</si>
  <si>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</si>
  <si>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</si>
  <si>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</si>
  <si>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</si>
  <si>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</si>
  <si>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</si>
  <si>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</si>
  <si>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</si>
  <si>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</si>
  <si>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</si>
  <si>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</si>
  <si>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</si>
  <si>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</si>
  <si>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</si>
  <si>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</si>
  <si>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</si>
  <si>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</si>
  <si>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</si>
  <si>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</si>
  <si>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</si>
  <si>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</si>
  <si>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</si>
  <si>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</si>
  <si>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</si>
  <si>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</si>
  <si>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</si>
  <si>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</si>
  <si>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</si>
  <si>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</si>
  <si>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</si>
  <si>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</si>
  <si>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</si>
  <si>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</si>
  <si>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</si>
  <si>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</si>
  <si>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</si>
  <si>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</si>
  <si>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</si>
  <si>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</si>
  <si>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</si>
  <si>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</si>
  <si>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</si>
  <si>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</si>
  <si>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</si>
  <si>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</si>
  <si>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</si>
  <si>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</si>
  <si>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</si>
  <si>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</si>
  <si>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</si>
  <si>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</si>
  <si>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</si>
  <si>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</si>
  <si>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</si>
  <si>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</si>
  <si>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</si>
  <si>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</si>
  <si>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</si>
  <si>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</si>
  <si>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</si>
  <si>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</si>
  <si>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</si>
  <si>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</si>
  <si>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</si>
  <si>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</si>
  <si>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</si>
  <si>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</si>
  <si>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</si>
  <si>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</si>
  <si>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</si>
  <si>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</si>
  <si>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</si>
  <si>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</si>
  <si>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</si>
  <si>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</si>
  <si>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</si>
  <si>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</si>
  <si>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</si>
  <si>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</si>
  <si>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</si>
  <si>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</si>
  <si>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</si>
  <si>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</si>
  <si>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</si>
  <si>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</si>
  <si>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</si>
  <si>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</si>
  <si>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</si>
  <si>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</si>
  <si>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</si>
  <si>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</si>
  <si>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</si>
  <si>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</si>
  <si>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</si>
  <si>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</si>
  <si>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</si>
  <si>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</si>
  <si>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</si>
  <si>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</si>
  <si>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</si>
  <si>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</si>
  <si>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</si>
  <si>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</si>
  <si>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</si>
  <si>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</si>
  <si>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</si>
  <si>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</si>
  <si>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</si>
  <si>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</si>
  <si>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</si>
  <si>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</si>
  <si>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</si>
  <si>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</si>
  <si>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</si>
  <si>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</si>
  <si>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</si>
  <si>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</si>
  <si>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</si>
  <si>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</si>
  <si>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</si>
  <si>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</si>
  <si>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</si>
  <si>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</si>
  <si>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</si>
  <si>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</si>
  <si>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</si>
  <si>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</si>
  <si>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</si>
  <si>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</si>
  <si>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</si>
  <si>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</si>
  <si>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</si>
  <si>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</si>
  <si>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</si>
  <si>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</si>
  <si>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</si>
  <si>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</si>
  <si>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</si>
  <si>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</si>
  <si>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</si>
  <si>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</si>
  <si>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</si>
  <si>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</si>
  <si>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</si>
  <si>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</si>
  <si>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</si>
  <si>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</si>
  <si>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</si>
  <si>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</si>
  <si>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</si>
  <si>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</si>
  <si>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</si>
  <si>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</si>
  <si>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</si>
  <si>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</si>
  <si>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</si>
  <si>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</si>
  <si>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</si>
  <si>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</si>
  <si>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</si>
  <si>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</si>
  <si>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</si>
  <si>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</si>
  <si>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</si>
  <si>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</si>
  <si>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</si>
  <si>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</si>
  <si>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</si>
  <si>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</si>
  <si>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</si>
  <si>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</si>
  <si>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</si>
  <si>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</si>
  <si>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</si>
  <si>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</si>
  <si>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</si>
  <si>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</si>
  <si>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</si>
  <si>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</si>
  <si>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</si>
  <si>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</si>
  <si>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</si>
  <si>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</si>
  <si>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</si>
  <si>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</si>
  <si>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</si>
  <si>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</si>
  <si>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</si>
  <si>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</si>
  <si>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</si>
  <si>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</si>
  <si>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</si>
  <si>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</si>
  <si>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</si>
  <si>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</si>
  <si>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</si>
  <si>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</si>
  <si>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</si>
  <si>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</si>
  <si>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</si>
  <si>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</si>
  <si>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</si>
  <si>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</si>
  <si>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</si>
  <si>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</si>
  <si>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</si>
  <si>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</si>
  <si>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</si>
  <si>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</si>
  <si>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</si>
  <si>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</si>
  <si>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</si>
  <si>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</si>
  <si>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</si>
  <si>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</si>
  <si>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</si>
  <si>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</si>
  <si>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</si>
  <si>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</si>
  <si>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</si>
  <si>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</si>
  <si>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</si>
  <si>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</si>
  <si>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</si>
  <si>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</si>
  <si>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</si>
  <si>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</si>
  <si>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</si>
  <si>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</si>
  <si>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</si>
  <si>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</si>
  <si>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</si>
  <si>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</si>
  <si>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</si>
  <si>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</si>
  <si>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</si>
  <si>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</si>
  <si>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</si>
  <si>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</si>
  <si>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</si>
  <si>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</si>
  <si>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</si>
  <si>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</si>
  <si>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</si>
  <si>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</si>
  <si>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</si>
  <si>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</si>
  <si>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</si>
  <si>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</si>
  <si>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</si>
  <si>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</si>
  <si>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</si>
  <si>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</si>
  <si>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</si>
  <si>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</si>
  <si>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</si>
  <si>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</si>
  <si>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</si>
  <si>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</si>
  <si>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</si>
  <si>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</si>
  <si>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</si>
  <si>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</si>
  <si>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</si>
  <si>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</si>
  <si>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</si>
  <si>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</si>
  <si>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</si>
  <si>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</si>
  <si>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</si>
  <si>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</si>
  <si>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</si>
  <si>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</si>
  <si>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</si>
  <si>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</si>
  <si>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</si>
  <si>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</si>
  <si>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</si>
  <si>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</si>
  <si>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</si>
  <si>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</si>
  <si>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</si>
  <si>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</si>
  <si>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</si>
  <si>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</si>
  <si>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</si>
  <si>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</si>
  <si>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</si>
  <si>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</si>
  <si>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</si>
  <si>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</si>
  <si>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</si>
  <si>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</si>
  <si>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</si>
  <si>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</si>
  <si>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</si>
  <si>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</si>
  <si>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</si>
  <si>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</si>
  <si>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</si>
  <si>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</si>
  <si>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</si>
  <si>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</si>
  <si>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</si>
  <si>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</si>
  <si>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</si>
  <si>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</si>
  <si>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</si>
  <si>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</si>
  <si>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</si>
  <si>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</si>
  <si>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</si>
  <si>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</si>
  <si>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</si>
  <si>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</si>
  <si>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</si>
  <si>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</si>
  <si>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</si>
  <si>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</si>
  <si>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</si>
  <si>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475</t>
  </si>
  <si>
    <t>METROPOLITAN LIFE INSURANCE CO</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</si>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</sst>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1" sqref="E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2144412</v>
      </c>
      <c r="E5" s="213">
        <f>SUM('Pt 2 Premium and Claims'!E$5,'Pt 2 Premium and Claims'!E$6,-'Pt 2 Premium and Claims'!E$7,-'Pt 2 Premium and Claims'!E$13,'Pt 2 Premium and Claims'!E$14:'Pt 2 Premium and Claims'!E$17)</f>
        <v>2144412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159751496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-677</v>
      </c>
      <c r="E7" s="217">
        <v>-677</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-50353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-124379965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3640274</v>
      </c>
      <c r="E12" s="213">
        <f>'Pt 2 Premium and Claims'!E$54</f>
        <v>3640274</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192105058</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194</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98012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-82418347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72810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7" thickTop="1" thickBot="1"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ht="13.5" thickTop="1" x14ac:dyDescent="0.2">
      <c r="A25" s="35"/>
      <c r="B25" s="242" t="s">
        <v>241</v>
      </c>
      <c r="C25" s="203"/>
      <c r="D25" s="402">
        <v>18819</v>
      </c>
      <c r="E25" s="217">
        <v>18819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1421012.83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42296</v>
      </c>
      <c r="E30" s="217">
        <v>42296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250415.57</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2942689.64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12301</v>
      </c>
      <c r="E35" s="217">
        <v>12301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928429.61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132052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352217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3667</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1270927</v>
      </c>
      <c r="AU45" s="220">
        <v>0</v>
      </c>
      <c r="AV45" s="220">
        <v>0</v>
      </c>
      <c r="AW45" s="297"/>
    </row>
    <row r="46" spans="1:49" x14ac:dyDescent="0.2">
      <c r="B46" s="245" t="s">
        <v>262</v>
      </c>
      <c r="C46" s="203" t="s">
        <v>20</v>
      </c>
      <c r="D46" s="216">
        <v>64947</v>
      </c>
      <c r="E46" s="217">
        <v>64947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3427537</v>
      </c>
      <c r="AU46" s="220">
        <v>0</v>
      </c>
      <c r="AV46" s="220">
        <v>0</v>
      </c>
      <c r="AW46" s="297"/>
    </row>
    <row r="47" spans="1:49" x14ac:dyDescent="0.2">
      <c r="B47" s="245" t="s">
        <v>263</v>
      </c>
      <c r="C47" s="203" t="s">
        <v>21</v>
      </c>
      <c r="D47" s="216">
        <v>421585</v>
      </c>
      <c r="E47" s="217">
        <v>421585</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22247955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132957.72</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-486081</v>
      </c>
      <c r="E51" s="217">
        <v>-486081</v>
      </c>
      <c r="F51" s="217"/>
      <c r="G51" s="217"/>
      <c r="H51" s="217"/>
      <c r="I51" s="216"/>
      <c r="J51" s="216">
        <v>0</v>
      </c>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-25651510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1364</v>
      </c>
      <c r="E56" s="229">
        <v>1364</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352165</v>
      </c>
      <c r="AU56" s="230">
        <v>0</v>
      </c>
      <c r="AV56" s="230">
        <v>0</v>
      </c>
      <c r="AW56" s="288"/>
    </row>
    <row r="57" spans="2:49" x14ac:dyDescent="0.2">
      <c r="B57" s="245" t="s">
        <v>272</v>
      </c>
      <c r="C57" s="203" t="s">
        <v>25</v>
      </c>
      <c r="D57" s="231">
        <v>2014</v>
      </c>
      <c r="E57" s="232">
        <v>2014</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552296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7094</v>
      </c>
      <c r="AU58" s="233">
        <v>0</v>
      </c>
      <c r="AV58" s="233">
        <v>0</v>
      </c>
      <c r="AW58" s="289"/>
    </row>
    <row r="59" spans="2:49" x14ac:dyDescent="0.2">
      <c r="B59" s="245" t="s">
        <v>274</v>
      </c>
      <c r="C59" s="203" t="s">
        <v>27</v>
      </c>
      <c r="D59" s="231">
        <v>25426</v>
      </c>
      <c r="E59" s="232">
        <v>25426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6892413</v>
      </c>
      <c r="AU59" s="233">
        <v>0</v>
      </c>
      <c r="AV59" s="233">
        <v>0</v>
      </c>
      <c r="AW59" s="289"/>
    </row>
    <row r="60" spans="2:49" x14ac:dyDescent="0.2">
      <c r="B60" s="245" t="s">
        <v>275</v>
      </c>
      <c r="C60" s="203"/>
      <c r="D60" s="234">
        <f t="shared" ref="D60:AC60" si="0">D$59/12</f>
        <v>2118.8333333333335</v>
      </c>
      <c r="E60" s="235">
        <f t="shared" si="0"/>
        <v>2118.8333333333335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574367.75</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37" yWindow="55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2131629</v>
      </c>
      <c r="E5" s="326">
        <v>2131629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160056389</v>
      </c>
      <c r="AU5" s="327">
        <v>0</v>
      </c>
      <c r="AV5" s="369"/>
      <c r="AW5" s="373"/>
    </row>
    <row r="6" spans="2:49" x14ac:dyDescent="0.2">
      <c r="B6" s="343" t="s">
        <v>278</v>
      </c>
      <c r="C6" s="331" t="s">
        <v>8</v>
      </c>
      <c r="D6" s="318">
        <v>105733</v>
      </c>
      <c r="E6" s="319">
        <v>105733</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6674386</v>
      </c>
      <c r="AU6" s="321">
        <v>0</v>
      </c>
      <c r="AV6" s="368"/>
      <c r="AW6" s="374"/>
    </row>
    <row r="7" spans="2:49" x14ac:dyDescent="0.2">
      <c r="B7" s="343" t="s">
        <v>279</v>
      </c>
      <c r="C7" s="331" t="s">
        <v>9</v>
      </c>
      <c r="D7" s="318">
        <v>92950</v>
      </c>
      <c r="E7" s="319">
        <v>92950</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6979279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2730194</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-112417892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3442839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109309865</v>
      </c>
      <c r="AU23" s="321">
        <v>0</v>
      </c>
      <c r="AV23" s="368"/>
      <c r="AW23" s="374"/>
    </row>
    <row r="24" spans="2:49" ht="28.5" customHeight="1" x14ac:dyDescent="0.2">
      <c r="B24" s="345" t="s">
        <v>114</v>
      </c>
      <c r="C24" s="331"/>
      <c r="D24" s="365"/>
      <c r="E24" s="319">
        <v>3442839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775133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33611053</v>
      </c>
      <c r="AU26" s="321">
        <v>0</v>
      </c>
      <c r="AV26" s="368"/>
      <c r="AW26" s="374"/>
    </row>
    <row r="27" spans="2:49" s="5" customFormat="1" ht="25.5" x14ac:dyDescent="0.2">
      <c r="B27" s="345" t="s">
        <v>85</v>
      </c>
      <c r="C27" s="331"/>
      <c r="D27" s="365"/>
      <c r="E27" s="319">
        <v>9284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765849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33208542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1364571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264341276</v>
      </c>
      <c r="AU30" s="321">
        <v>0</v>
      </c>
      <c r="AV30" s="368"/>
      <c r="AW30" s="374"/>
    </row>
    <row r="31" spans="2:49" s="5" customFormat="1" ht="25.5" x14ac:dyDescent="0.2">
      <c r="B31" s="345" t="s">
        <v>84</v>
      </c>
      <c r="C31" s="331"/>
      <c r="D31" s="365"/>
      <c r="E31" s="319">
        <v>110532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1254039</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242928996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1399128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1099184888</v>
      </c>
      <c r="AU34" s="321">
        <v>0</v>
      </c>
      <c r="AV34" s="368"/>
      <c r="AW34" s="374"/>
    </row>
    <row r="35" spans="2:49" s="5" customFormat="1" x14ac:dyDescent="0.2">
      <c r="B35" s="345" t="s">
        <v>91</v>
      </c>
      <c r="C35" s="331"/>
      <c r="D35" s="365"/>
      <c r="E35" s="319">
        <v>1399128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1321509</v>
      </c>
      <c r="E36" s="319">
        <v>1321509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1038204901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415</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3640274</v>
      </c>
      <c r="E54" s="323">
        <f>E24+E27+E31+E35-E36+E39+E42+E45+E46-E49+E51+E52+E53</f>
        <v>3640274</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192105058</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0" sqref="C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4988224</v>
      </c>
      <c r="D5" s="403">
        <v>6890520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4988224</v>
      </c>
      <c r="D6" s="398">
        <v>6890520</v>
      </c>
      <c r="E6" s="400">
        <f>SUM('Pt 1 Summary of Data'!E$12,'Pt 1 Summary of Data'!E$22)+SUM('Pt 1 Summary of Data'!G$12,'Pt 1 Summary of Data'!G$22)-SUM('Pt 1 Summary of Data'!H$12,'Pt 1 Summary of Data'!H$22)</f>
        <v>3640274</v>
      </c>
      <c r="F6" s="400">
        <f t="shared" ref="F6:F11" si="0">SUM(C6:E6)</f>
        <v>15519018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4988224</v>
      </c>
      <c r="D12" s="400">
        <f>SUM(D$6:D$7) - SUM(D$8:D$11)+IF(AND(OR('Company Information'!$C$12="District of Columbia",'Company Information'!$C$12="Massachusetts",'Company Information'!$C$12="Vermont"),SUM($C$6:$F$11,$C$15:$F$16,$C$38:$D$38)&lt;&gt;0),SUM(I$6:I$7) - SUM(I$10:I$11),0)</f>
        <v>6890520</v>
      </c>
      <c r="E12" s="400">
        <f>SUM(E$6:E$7)-SUM(E$8:E$11)+IF(AND(OR('Company Information'!$C$12="District of Columbia",'Company Information'!$C$12="Massachusetts",'Company Information'!$C$12="Vermont"),SUM($C$6:$F$11,$C$15:$F$16,$C$38:$D$38)&lt;&gt;0),SUM(J$6:J$7)-SUM(J$10:J$11),0)</f>
        <v>3640274</v>
      </c>
      <c r="F12" s="400">
        <f>IFERROR(SUM(C$12:E$12)+C$17*MAX(0,E$50-C$50)+D$17*MAX(0,E$50-D$50),0)</f>
        <v>15519018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2810792</v>
      </c>
      <c r="D15" s="403">
        <v>2322898</v>
      </c>
      <c r="E15" s="395">
        <f>SUM('Pt 1 Summary of Data'!E$5:E$7)+SUM('Pt 1 Summary of Data'!G$5:G$7)-SUM('Pt 1 Summary of Data'!H$5:H$7)-SUM(E$9:E$11)</f>
        <v>2143735</v>
      </c>
      <c r="F15" s="395">
        <f>SUM(C15:E15)</f>
        <v>7277425</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-2650610</v>
      </c>
      <c r="D16" s="398">
        <v>8833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73416</v>
      </c>
      <c r="F16" s="400">
        <f>SUM(C16:E16)</f>
        <v>-2568361</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5461402</v>
      </c>
      <c r="D17" s="400">
        <f>D$15-D$16+IF(AND(OR('Company Information'!$C$12="District of Columbia",'Company Information'!$C$12="Massachusetts",'Company Information'!$C$12="Vermont"),SUM($C$6:$F$11,$C$15:$F$16,$C$38:$D$38)&lt;&gt;0),I$15-I$16,0)</f>
        <v>2314065</v>
      </c>
      <c r="E17" s="400">
        <f>E$15-E$16+IF(AND(OR('Company Information'!$C$12="District of Columbia",'Company Information'!$C$12="Massachusetts",'Company Information'!$C$12="Vermont"),SUM($C$6:$F$11,$C$15:$F$16,$C$38:$D$38)&lt;&gt;0),J$15-J$16,0)</f>
        <v>2070319</v>
      </c>
      <c r="F17" s="400">
        <f>F$15-F$16+IF(AND(OR('Company Information'!$C$12="District of Columbia",'Company Information'!$C$12="Massachusetts",'Company Information'!$C$12="Vermont"),SUM($C$6:$F$11,$C$15:$F$16,$C$38:$D$38)&lt;&gt;0),K$15-K$16,0)</f>
        <v>9845786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2897.2400000000007</v>
      </c>
      <c r="D38" s="405">
        <v>2432.7900000000004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2118.8333333333335</v>
      </c>
      <c r="F38" s="432">
        <f>SUM(C$38:E$38)+IF(AND(OR('Company Information'!$C$12="District of Columbia",'Company Information'!$C$12="Massachusetts",'Company Information'!$C$12="Vermont"),SUM($C$6:$F$11,$C$15:$F$16,$C$38:$D$38)&lt;&gt;0,SUM(C$38:D$38)&lt;&gt;SUM(H$38:I$38)),SUM(H$38:I$38),0)</f>
        <v>7448.8633333333346</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3.1612500666666661E-2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 ca="1">IF(OR(F$38&lt;1000,F$38&gt;=75000),0,F$39*F$41)</f>
        <v>3.1612500666666661E-2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0.91335960985842102</v>
      </c>
      <c r="D45" s="436">
        <f>IF(OR(D$38&lt;1000,D$17&lt;=0),"",D$12/D$17)</f>
        <v>2.9776691665964439</v>
      </c>
      <c r="E45" s="436">
        <f>IF(OR(E$38&lt;1000,E$17&lt;=0),"",E$12/E$17)</f>
        <v>1.758315505967921</v>
      </c>
      <c r="F45" s="436">
        <f>IF(OR(F$38&lt;1000,F$17&lt;=0),"",F$12/F$17)</f>
        <v>1.5762091518137811</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 ca="1">IF(F$45="","",F$42)</f>
        <v>3.1612500666666661E-2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 ca="1">IF(F$45="","",ROUND(F$45+MAX(0,F$47),3))</f>
        <v>1.6080000000000001</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1.6080000000000001</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2070319</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1364</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7" t="s">
        <v>509</v>
      </c>
      <c r="E28" s="7"/>
    </row>
    <row r="29" spans="2:5" ht="35.25" customHeight="1" x14ac:dyDescent="0.2">
      <c r="B29" s="134"/>
      <c r="C29" s="113"/>
      <c r="D29" s="137" t="s">
        <v>510</v>
      </c>
      <c r="E29" s="7"/>
    </row>
    <row r="30" spans="2:5" ht="35.25" customHeight="1" x14ac:dyDescent="0.2">
      <c r="B30" s="134"/>
      <c r="C30" s="113"/>
      <c r="D30" s="137" t="s">
        <v>511</v>
      </c>
      <c r="E30" s="7"/>
    </row>
    <row r="31" spans="2:5" ht="35.25" customHeight="1" x14ac:dyDescent="0.2">
      <c r="B31" s="134"/>
      <c r="C31" s="113"/>
      <c r="D31" s="137" t="s">
        <v>512</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513</v>
      </c>
      <c r="E34" s="7"/>
    </row>
    <row r="35" spans="2:5" ht="35.25" customHeight="1" x14ac:dyDescent="0.2">
      <c r="B35" s="134"/>
      <c r="C35" s="113"/>
      <c r="D35" s="137" t="s">
        <v>514</v>
      </c>
      <c r="E35" s="7"/>
    </row>
    <row r="36" spans="2:5" ht="35.25" customHeight="1" x14ac:dyDescent="0.2">
      <c r="B36" s="134"/>
      <c r="C36" s="113"/>
      <c r="D36" s="137" t="s">
        <v>515</v>
      </c>
      <c r="E36" s="7"/>
    </row>
    <row r="37" spans="2:5" ht="35.25" customHeight="1" x14ac:dyDescent="0.2">
      <c r="B37" s="134"/>
      <c r="C37" s="113"/>
      <c r="D37" s="137" t="s">
        <v>516</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518</v>
      </c>
      <c r="E48" s="7"/>
    </row>
    <row r="49" spans="2:5" ht="35.25" customHeight="1" x14ac:dyDescent="0.2">
      <c r="B49" s="134"/>
      <c r="C49" s="113"/>
      <c r="D49" s="137" t="s">
        <v>519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520</v>
      </c>
      <c r="E56" s="7"/>
    </row>
    <row r="57" spans="2:5" ht="35.25" customHeight="1" x14ac:dyDescent="0.2">
      <c r="B57" s="134"/>
      <c r="C57" s="115"/>
      <c r="D57" s="137" t="s">
        <v>521</v>
      </c>
      <c r="E57" s="7"/>
    </row>
    <row r="58" spans="2:5" ht="35.25" customHeight="1" x14ac:dyDescent="0.2">
      <c r="B58" s="134"/>
      <c r="C58" s="115"/>
      <c r="D58" s="137" t="s">
        <v>522</v>
      </c>
      <c r="E58" s="7"/>
    </row>
    <row r="59" spans="2:5" ht="35.25" customHeight="1" x14ac:dyDescent="0.2">
      <c r="B59" s="134"/>
      <c r="C59" s="115"/>
      <c r="D59" s="137" t="s">
        <v>523</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520</v>
      </c>
      <c r="E67" s="7"/>
    </row>
    <row r="68" spans="2:5" ht="35.25" customHeight="1" x14ac:dyDescent="0.2">
      <c r="B68" s="134"/>
      <c r="C68" s="115"/>
      <c r="D68" s="137" t="s">
        <v>521</v>
      </c>
      <c r="E68" s="7"/>
    </row>
    <row r="69" spans="2:5" ht="35.25" customHeight="1" x14ac:dyDescent="0.2">
      <c r="B69" s="134"/>
      <c r="C69" s="115"/>
      <c r="D69" s="137" t="s">
        <v>522</v>
      </c>
      <c r="E69" s="7"/>
    </row>
    <row r="70" spans="2:5" ht="35.25" customHeight="1" x14ac:dyDescent="0.2">
      <c r="B70" s="134"/>
      <c r="C70" s="115"/>
      <c r="D70" s="137" t="s">
        <v>523</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520</v>
      </c>
      <c r="E78" s="7"/>
    </row>
    <row r="79" spans="2:5" ht="35.25" customHeight="1" x14ac:dyDescent="0.2">
      <c r="B79" s="134"/>
      <c r="C79" s="115"/>
      <c r="D79" s="137" t="s">
        <v>521</v>
      </c>
      <c r="E79" s="7"/>
    </row>
    <row r="80" spans="2:5" ht="35.25" customHeight="1" x14ac:dyDescent="0.2">
      <c r="B80" s="134"/>
      <c r="C80" s="115"/>
      <c r="D80" s="137" t="s">
        <v>522</v>
      </c>
      <c r="E80" s="7"/>
    </row>
    <row r="81" spans="2:5" ht="35.25" customHeight="1" x14ac:dyDescent="0.2">
      <c r="B81" s="134"/>
      <c r="C81" s="115"/>
      <c r="D81" s="137" t="s">
        <v>523</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520</v>
      </c>
      <c r="E89" s="7"/>
    </row>
    <row r="90" spans="2:5" ht="35.25" customHeight="1" x14ac:dyDescent="0.2">
      <c r="B90" s="134"/>
      <c r="C90" s="115"/>
      <c r="D90" s="137" t="s">
        <v>521</v>
      </c>
      <c r="E90" s="7"/>
    </row>
    <row r="91" spans="2:5" ht="35.25" customHeight="1" x14ac:dyDescent="0.2">
      <c r="B91" s="134"/>
      <c r="C91" s="115"/>
      <c r="D91" s="137" t="s">
        <v>522</v>
      </c>
      <c r="E91" s="7"/>
    </row>
    <row r="92" spans="2:5" ht="35.25" customHeight="1" x14ac:dyDescent="0.2">
      <c r="B92" s="134"/>
      <c r="C92" s="115"/>
      <c r="D92" s="137" t="s">
        <v>523</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524</v>
      </c>
      <c r="E100" s="7"/>
    </row>
    <row r="101" spans="2:5" ht="35.25" customHeight="1" x14ac:dyDescent="0.2">
      <c r="B101" s="134"/>
      <c r="C101" s="115"/>
      <c r="D101" s="137" t="s">
        <v>525</v>
      </c>
      <c r="E101" s="7"/>
    </row>
    <row r="102" spans="2:5" ht="35.25" customHeight="1" x14ac:dyDescent="0.2">
      <c r="B102" s="134"/>
      <c r="C102" s="115"/>
      <c r="D102" s="137" t="s">
        <v>526</v>
      </c>
      <c r="E102" s="7"/>
    </row>
    <row r="103" spans="2:5" ht="35.25" customHeight="1" x14ac:dyDescent="0.2">
      <c r="B103" s="134"/>
      <c r="C103" s="115"/>
      <c r="D103" s="137" t="s">
        <v>527</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520</v>
      </c>
      <c r="E111" s="27"/>
    </row>
    <row r="112" spans="2:5" s="5" customFormat="1" ht="35.25" customHeight="1" x14ac:dyDescent="0.2">
      <c r="B112" s="134"/>
      <c r="C112" s="115"/>
      <c r="D112" s="137" t="s">
        <v>521</v>
      </c>
      <c r="E112" s="27"/>
    </row>
    <row r="113" spans="2:5" s="5" customFormat="1" ht="35.25" customHeight="1" x14ac:dyDescent="0.2">
      <c r="B113" s="134"/>
      <c r="C113" s="115"/>
      <c r="D113" s="137" t="s">
        <v>522</v>
      </c>
      <c r="E113" s="27"/>
    </row>
    <row r="114" spans="2:5" s="5" customFormat="1" ht="35.25" customHeight="1" x14ac:dyDescent="0.2">
      <c r="B114" s="134"/>
      <c r="C114" s="115"/>
      <c r="D114" s="137" t="s">
        <v>523</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t="s">
        <v>521</v>
      </c>
      <c r="E124" s="27"/>
    </row>
    <row r="125" spans="2:5" s="5" customFormat="1" ht="35.25" customHeight="1" x14ac:dyDescent="0.2">
      <c r="B125" s="134"/>
      <c r="C125" s="113"/>
      <c r="D125" s="137" t="s">
        <v>522</v>
      </c>
      <c r="E125" s="27"/>
    </row>
    <row r="126" spans="2:5" s="5" customFormat="1" ht="35.25" customHeight="1" x14ac:dyDescent="0.2">
      <c r="B126" s="134"/>
      <c r="C126" s="113"/>
      <c r="D126" s="137" t="s">
        <v>523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520</v>
      </c>
      <c r="E134" s="27"/>
    </row>
    <row r="135" spans="2:5" s="5" customFormat="1" ht="35.25" customHeight="1" x14ac:dyDescent="0.2">
      <c r="B135" s="134"/>
      <c r="C135" s="113"/>
      <c r="D135" s="137" t="s">
        <v>521</v>
      </c>
      <c r="E135" s="27"/>
    </row>
    <row r="136" spans="2:5" s="5" customFormat="1" ht="35.25" customHeight="1" x14ac:dyDescent="0.2">
      <c r="B136" s="134"/>
      <c r="C136" s="113"/>
      <c r="D136" s="137" t="s">
        <v>522</v>
      </c>
      <c r="E136" s="27"/>
    </row>
    <row r="137" spans="2:5" s="5" customFormat="1" ht="35.25" customHeight="1" x14ac:dyDescent="0.2">
      <c r="B137" s="134"/>
      <c r="C137" s="113"/>
      <c r="D137" s="137" t="s">
        <v>523</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521</v>
      </c>
      <c r="E145" s="27"/>
    </row>
    <row r="146" spans="2:5" s="5" customFormat="1" ht="35.25" customHeight="1" x14ac:dyDescent="0.2">
      <c r="B146" s="134"/>
      <c r="C146" s="113"/>
      <c r="D146" s="137" t="s">
        <v>522</v>
      </c>
      <c r="E146" s="27"/>
    </row>
    <row r="147" spans="2:5" s="5" customFormat="1" ht="35.25" customHeight="1" x14ac:dyDescent="0.2">
      <c r="B147" s="134"/>
      <c r="C147" s="113"/>
      <c r="D147" s="137" t="s">
        <v>523</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521</v>
      </c>
      <c r="E167" s="27"/>
    </row>
    <row r="168" spans="2:5" s="5" customFormat="1" ht="35.25" customHeight="1" x14ac:dyDescent="0.2">
      <c r="B168" s="134"/>
      <c r="C168" s="113"/>
      <c r="D168" s="137" t="s">
        <v>522</v>
      </c>
      <c r="E168" s="27"/>
    </row>
    <row r="169" spans="2:5" s="5" customFormat="1" ht="35.25" customHeight="1" x14ac:dyDescent="0.2">
      <c r="B169" s="134"/>
      <c r="C169" s="113"/>
      <c r="D169" s="137" t="s">
        <v>523</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521</v>
      </c>
      <c r="E178" s="27"/>
    </row>
    <row r="179" spans="2:5" s="5" customFormat="1" ht="35.25" customHeight="1" x14ac:dyDescent="0.2">
      <c r="B179" s="134"/>
      <c r="C179" s="113"/>
      <c r="D179" s="137" t="s">
        <v>522</v>
      </c>
      <c r="E179" s="27"/>
    </row>
    <row r="180" spans="2:5" s="5" customFormat="1" ht="35.25" customHeight="1" x14ac:dyDescent="0.2">
      <c r="B180" s="134"/>
      <c r="C180" s="113"/>
      <c r="D180" s="137" t="s">
        <v>523</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520</v>
      </c>
      <c r="E200" s="27"/>
    </row>
    <row r="201" spans="2:5" s="5" customFormat="1" ht="35.25" customHeight="1" x14ac:dyDescent="0.2">
      <c r="B201" s="134"/>
      <c r="C201" s="113"/>
      <c r="D201" s="137" t="s">
        <v>521</v>
      </c>
      <c r="E201" s="27"/>
    </row>
    <row r="202" spans="2:5" s="5" customFormat="1" ht="35.25" customHeight="1" x14ac:dyDescent="0.2">
      <c r="B202" s="134"/>
      <c r="C202" s="113"/>
      <c r="D202" s="137" t="s">
        <v>522</v>
      </c>
      <c r="E202" s="27"/>
    </row>
    <row r="203" spans="2:5" s="5" customFormat="1" ht="35.25" customHeight="1" x14ac:dyDescent="0.2">
      <c r="B203" s="134"/>
      <c r="C203" s="113"/>
      <c r="D203" s="137" t="s">
        <v>523</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