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AB39" i="10" s="1"/>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V13" i="10" s="1"/>
  <c r="T15" i="10"/>
  <c r="S15" i="10"/>
  <c r="P15" i="10"/>
  <c r="O15" i="10"/>
  <c r="L15" i="10"/>
  <c r="AA13" i="10"/>
  <c r="Z13" i="10"/>
  <c r="Y13" i="10"/>
  <c r="W13" i="10"/>
  <c r="U13" i="10"/>
  <c r="R13" i="10"/>
  <c r="Q13" i="10"/>
  <c r="O12" i="10"/>
  <c r="N12" i="10"/>
  <c r="M12" i="10"/>
  <c r="K11" i="10"/>
  <c r="J11" i="10"/>
  <c r="E11" i="10"/>
  <c r="F11" i="10" s="1"/>
  <c r="L10" i="10"/>
  <c r="K10" i="10"/>
  <c r="J10" i="10"/>
  <c r="G10" i="10"/>
  <c r="F10" i="10"/>
  <c r="E10" i="10"/>
  <c r="G9" i="10"/>
  <c r="E9" i="10"/>
  <c r="F9" i="10" s="1"/>
  <c r="G8" i="10"/>
  <c r="F8" i="10"/>
  <c r="E8" i="10"/>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R55" i="18"/>
  <c r="R22" i="4" s="1"/>
  <c r="Q55" i="18"/>
  <c r="Q22" i="4" s="1"/>
  <c r="P55" i="18"/>
  <c r="O55" i="18"/>
  <c r="O22" i="4" s="1"/>
  <c r="N55" i="18"/>
  <c r="N22" i="4" s="1"/>
  <c r="M55" i="18"/>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O54" i="18"/>
  <c r="O12" i="4" s="1"/>
  <c r="N54" i="18"/>
  <c r="M54" i="18"/>
  <c r="M12" i="4" s="1"/>
  <c r="L54" i="18"/>
  <c r="L12" i="4" s="1"/>
  <c r="K54" i="18"/>
  <c r="K12" i="4" s="1"/>
  <c r="J54" i="18"/>
  <c r="J12" i="4" s="1"/>
  <c r="I54" i="18"/>
  <c r="I12" i="4" s="1"/>
  <c r="H54" i="18"/>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S22" i="4"/>
  <c r="P22" i="4"/>
  <c r="M22" i="4"/>
  <c r="P12" i="4"/>
  <c r="N12" i="4"/>
  <c r="H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6" i="10" l="1"/>
  <c r="F6" i="10" s="1"/>
  <c r="J15" i="10"/>
  <c r="K15" i="10" s="1"/>
  <c r="L30" i="10"/>
  <c r="L31" i="10" s="1"/>
  <c r="L29" i="10" s="1"/>
  <c r="L33" i="10" s="1"/>
  <c r="L34" i="10" s="1"/>
  <c r="E7" i="10"/>
  <c r="F7" i="10" s="1"/>
  <c r="E15" i="10"/>
  <c r="G7" i="10"/>
  <c r="G27" i="10" s="1"/>
  <c r="J7" i="10"/>
  <c r="P47" i="10"/>
  <c r="X39" i="10"/>
  <c r="T39" i="10"/>
  <c r="L21" i="10"/>
  <c r="L26" i="10" s="1"/>
  <c r="L25" i="10" s="1"/>
  <c r="L28" i="10" s="1"/>
  <c r="AB13" i="10"/>
  <c r="T13" i="10"/>
  <c r="P12" i="10"/>
  <c r="X13" i="10"/>
  <c r="S13" i="10"/>
  <c r="G32" i="10" l="1"/>
  <c r="G19" i="10"/>
  <c r="G24" i="10"/>
  <c r="K7" i="10"/>
  <c r="J38" i="10" s="1"/>
  <c r="G23" i="10"/>
  <c r="F15" i="10"/>
  <c r="E17" i="10" s="1"/>
  <c r="G20" i="10"/>
  <c r="J12" i="10"/>
  <c r="D17" i="10" l="1"/>
  <c r="D45" i="10" s="1"/>
  <c r="E12" i="10"/>
  <c r="H17" i="10"/>
  <c r="H45" i="10" s="1"/>
  <c r="K38" i="10"/>
  <c r="H12" i="10"/>
  <c r="J17" i="10"/>
  <c r="J45" i="10" s="1"/>
  <c r="D12" i="10"/>
  <c r="I17" i="10"/>
  <c r="I45" i="10" s="1"/>
  <c r="K17" i="10"/>
  <c r="G22" i="10"/>
  <c r="F17" i="10"/>
  <c r="E38" i="10"/>
  <c r="C17" i="10"/>
  <c r="I12" i="10"/>
  <c r="C12" i="10"/>
  <c r="K12" i="10" l="1"/>
  <c r="C45" i="10"/>
  <c r="F12" i="10"/>
  <c r="E45" i="10"/>
  <c r="F38" i="10"/>
  <c r="K45" i="10"/>
  <c r="K52" i="10"/>
  <c r="K53" i="10"/>
  <c r="D11" i="16" s="1"/>
  <c r="K42" i="10"/>
  <c r="K39" i="10"/>
  <c r="G21" i="10"/>
  <c r="G26" i="10" s="1"/>
  <c r="G25" i="10" s="1"/>
  <c r="G28" i="10" s="1"/>
  <c r="G30" i="10"/>
  <c r="G31" i="10" s="1"/>
  <c r="G29" i="10" s="1"/>
  <c r="G33" i="10" s="1"/>
  <c r="G34" i="10" s="1"/>
  <c r="F52" i="10" l="1"/>
  <c r="F42" i="10"/>
  <c r="F53" i="10"/>
  <c r="C11" i="16" s="1"/>
  <c r="F45" i="10"/>
  <c r="F39" i="10"/>
  <c r="K48" i="10"/>
  <c r="K51" i="10" s="1"/>
  <c r="K47" i="10"/>
  <c r="F48" i="10" l="1"/>
  <c r="F51" i="10" s="1"/>
  <c r="F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<sst xmlns="http://schemas.openxmlformats.org/spreadsheetml/2006/main" count="569" uniqueCount="508">
  <si>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</si>
  <si>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</si>
  <si>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</si>
  <si>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</si>
  <si>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</si>
  <si>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</si>
  <si>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</si>
  <si>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</si>
  <si>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</si>
  <si>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</si>
  <si>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</si>
  <si>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</si>
  <si>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</si>
  <si>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</si>
  <si>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</si>
  <si>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</si>
  <si>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</si>
  <si>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</si>
  <si>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</si>
  <si>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</si>
  <si>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</si>
  <si>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</si>
  <si>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</si>
  <si>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</si>
  <si>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</si>
  <si>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</si>
  <si>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</si>
  <si>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</si>
  <si>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</si>
  <si>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</si>
  <si>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</si>
  <si>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</si>
  <si>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</si>
  <si>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</si>
  <si>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</si>
  <si>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</si>
  <si>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</si>
  <si>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</si>
  <si>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</si>
  <si>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</si>
  <si>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</si>
  <si>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</si>
  <si>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</si>
  <si>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</si>
  <si>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</si>
  <si>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</si>
  <si>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</si>
  <si>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</si>
  <si>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</si>
  <si>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</si>
  <si>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</si>
  <si>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</si>
  <si>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</si>
  <si>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</si>
  <si>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</si>
  <si>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</si>
  <si>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</si>
  <si>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</si>
  <si>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</si>
  <si>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</si>
  <si>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</si>
  <si>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</si>
  <si>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</si>
  <si>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</si>
  <si>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</si>
  <si>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</si>
  <si>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</si>
  <si>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</si>
  <si>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</si>
  <si>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</si>
  <si>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</si>
  <si>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</si>
  <si>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</si>
  <si>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</si>
  <si>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</si>
  <si>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</si>
  <si>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</si>
  <si>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</si>
  <si>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</si>
  <si>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</si>
  <si>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</si>
  <si>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</si>
  <si>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</si>
  <si>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</si>
  <si>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</si>
  <si>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</si>
  <si>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</si>
  <si>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</si>
  <si>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</si>
  <si>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</si>
  <si>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</si>
  <si>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</si>
  <si>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</si>
  <si>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</si>
  <si>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</si>
  <si>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</si>
  <si>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</si>
  <si>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</si>
  <si>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</si>
  <si>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</si>
  <si>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</si>
  <si>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</si>
  <si>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</si>
  <si>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</si>
  <si>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</si>
  <si>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</si>
  <si>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</si>
  <si>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</si>
  <si>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</si>
  <si>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</si>
  <si>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</si>
  <si>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</si>
  <si>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</si>
  <si>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</si>
  <si>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</si>
  <si>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</si>
  <si>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</si>
  <si>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</si>
  <si>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</si>
  <si>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</si>
  <si>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</si>
  <si>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</si>
  <si>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</si>
  <si>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</si>
  <si>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</si>
  <si>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</si>
  <si>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</si>
  <si>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</si>
  <si>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</si>
  <si>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</si>
  <si>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</si>
  <si>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</si>
  <si>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</si>
  <si>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</si>
  <si>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</si>
  <si>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</si>
  <si>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</si>
  <si>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</si>
  <si>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</si>
  <si>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</si>
  <si>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</si>
  <si>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</si>
  <si>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</si>
  <si>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</si>
  <si>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</si>
  <si>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</si>
  <si>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</si>
  <si>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</si>
  <si>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</si>
  <si>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</si>
  <si>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</si>
  <si>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</si>
  <si>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</si>
  <si>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</si>
  <si>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</si>
  <si>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</si>
  <si>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</si>
  <si>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</si>
  <si>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</si>
  <si>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</si>
  <si>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</si>
  <si>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</si>
  <si>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</si>
  <si>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</si>
  <si>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</si>
  <si>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</si>
  <si>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</si>
  <si>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</si>
  <si>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</si>
  <si>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</si>
  <si>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</si>
  <si>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</si>
  <si>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</si>
  <si>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</si>
  <si>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</si>
  <si>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</si>
  <si>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</si>
  <si>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</si>
  <si>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</si>
  <si>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</si>
  <si>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</si>
  <si>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</si>
  <si>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</si>
  <si>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</si>
  <si>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</si>
  <si>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</si>
  <si>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</si>
  <si>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</si>
  <si>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</si>
  <si>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</si>
  <si>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</si>
  <si>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</si>
  <si>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</si>
  <si>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</si>
  <si>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</si>
  <si>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</si>
  <si>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</si>
  <si>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</si>
  <si>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</si>
  <si>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</si>
  <si>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</si>
  <si>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</si>
  <si>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</si>
  <si>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</si>
  <si>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</si>
  <si>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</si>
  <si>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</si>
  <si>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</si>
  <si>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</si>
  <si>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</si>
  <si>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</si>
  <si>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</si>
  <si>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</si>
  <si>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</si>
  <si>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</si>
  <si>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</si>
  <si>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</si>
  <si>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</si>
  <si>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</si>
  <si>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</si>
  <si>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</si>
  <si>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</si>
  <si>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</si>
  <si>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</si>
  <si>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</si>
  <si>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</si>
  <si>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</si>
  <si>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</si>
  <si>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</si>
  <si>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</si>
  <si>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</si>
  <si>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</si>
  <si>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</si>
  <si>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</si>
  <si>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</si>
  <si>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</si>
  <si>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</si>
  <si>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</si>
  <si>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</si>
  <si>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</si>
  <si>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</si>
  <si>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</si>
  <si>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</si>
  <si>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</si>
  <si>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</si>
  <si>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</si>
  <si>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</si>
  <si>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</si>
  <si>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</si>
  <si>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</si>
  <si>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</si>
  <si>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</si>
  <si>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</si>
  <si>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</si>
  <si>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</si>
  <si>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</si>
  <si>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</si>
  <si>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</si>
  <si>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</si>
  <si>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</si>
  <si>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</si>
  <si>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</si>
  <si>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</si>
  <si>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</si>
  <si>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</si>
  <si>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</si>
  <si>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</si>
  <si>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</si>
  <si>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</si>
  <si>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</si>
  <si>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</si>
  <si>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</si>
  <si>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</si>
  <si>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</si>
  <si>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</si>
  <si>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</si>
  <si>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</si>
  <si>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</si>
  <si>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</si>
  <si>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</si>
  <si>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</si>
  <si>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</si>
  <si>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</si>
  <si>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</si>
  <si>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</si>
  <si>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</si>
  <si>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</si>
  <si>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</si>
  <si>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</si>
  <si>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</si>
  <si>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</si>
  <si>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</si>
  <si>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</si>
  <si>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</si>
  <si>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</si>
  <si>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</si>
  <si>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</si>
  <si>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</si>
  <si>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</si>
  <si>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</si>
  <si>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</si>
  <si>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</si>
  <si>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</si>
  <si>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</si>
  <si>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</si>
  <si>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</si>
  <si>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</si>
  <si>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</si>
  <si>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</si>
  <si>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</si>
  <si>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</si>
  <si>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</si>
  <si>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</si>
  <si>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</si>
  <si>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</si>
  <si>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</si>
  <si>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</si>
  <si>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</si>
  <si>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</si>
  <si>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</si>
  <si>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</si>
  <si>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</si>
  <si>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</si>
  <si>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</si>
  <si>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</si>
  <si>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</si>
  <si>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</si>
  <si>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</si>
  <si>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</si>
  <si>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</si>
  <si>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</si>
  <si>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</si>
  <si>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</si>
  <si>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</si>
  <si>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</si>
  <si>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</si>
  <si>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</si>
  <si>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</si>
  <si>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</si>
  <si>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</si>
  <si>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</si>
  <si>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</si>
  <si>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</si>
  <si>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</si>
  <si>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</si>
  <si>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</si>
  <si>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</si>
  <si>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</si>
  <si>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</si>
  <si>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</si>
  <si>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</si>
  <si>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</si>
  <si>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</si>
  <si>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</si>
  <si>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</si>
  <si>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</si>
  <si>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</si>
  <si>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</si>
  <si>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</si>
  <si>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</si>
  <si>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</si>
  <si>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</si>
  <si>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</si>
  <si>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</si>
  <si>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</si>
  <si>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</si>
  <si>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</si>
  <si>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</si>
  <si>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</si>
  <si>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</si>
  <si>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</si>
  <si>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</si>
  <si>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</si>
  <si>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</si>
  <si>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</si>
  <si>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</si>
  <si>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</si>
  <si>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</si>
  <si>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</si>
  <si>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</si>
  <si>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</si>
  <si>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</si>
  <si>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</si>
  <si>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</si>
  <si>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</si>
  <si>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</si>
  <si>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</si>
  <si>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</si>
  <si>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</si>
  <si>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</si>
  <si>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</si>
  <si>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</si>
  <si>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</si>
  <si>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</si>
  <si>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</si>
  <si>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</si>
  <si>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</si>
  <si>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</si>
  <si>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</si>
  <si>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</si>
  <si>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</si>
  <si>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</si>
  <si>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</si>
  <si>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</si>
  <si>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</si>
  <si>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</si>
  <si>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</si>
  <si>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</si>
  <si>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</si>
  <si>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</si>
  <si>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</si>
  <si>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</si>
  <si>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</si>
  <si>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</si>
  <si>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</si>
  <si>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</si>
  <si>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</si>
  <si>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</si>
  <si>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</si>
  <si>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</si>
  <si>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</si>
  <si>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</si>
  <si>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</si>
  <si>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</si>
  <si>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</si>
  <si>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</si>
  <si>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</si>
  <si>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</si>
  <si>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</si>
  <si>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</si>
  <si>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</si>
  <si>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</si>
  <si>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</si>
  <si>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</si>
  <si>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</si>
  <si>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</si>
  <si>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</si>
  <si>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</si>
  <si>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</si>
  <si>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</si>
  <si>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</si>
  <si>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</si>
  <si>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</si>
  <si>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</si>
  <si>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</si>
  <si>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</si>
  <si>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</si>
  <si>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</si>
  <si>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</si>
  <si>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</si>
  <si>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</si>
  <si>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</si>
  <si>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</si>
  <si>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</si>
  <si>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</si>
  <si>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</si>
  <si>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</si>
  <si>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</si>
  <si>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</si>
  <si>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</si>
  <si>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</si>
  <si>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</si>
  <si>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</si>
  <si>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</si>
  <si>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</si>
  <si>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</si>
  <si>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</si>
  <si>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</si>
  <si>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</si>
  <si>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</si>
  <si>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</si>
  <si>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</si>
  <si>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</si>
  <si>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</si>
  <si>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</si>
  <si>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</si>
  <si>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</si>
  <si>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</si>
  <si>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</si>
  <si>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</si>
  <si>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</si>
  <si>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</si>
  <si>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</si>
  <si>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</si>
  <si>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</si>
  <si>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</si>
  <si>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</si>
  <si>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</si>
  <si>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</si>
  <si>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</si>
  <si>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</si>
  <si>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</si>
  <si>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</si>
  <si>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</si>
  <si>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</si>
  <si>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</si>
  <si>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</si>
  <si>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</si>
  <si>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</si>
  <si>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</si>
  <si>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</si>
  <si>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</si>
  <si>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</si>
  <si>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</si>
  <si>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</si>
  <si>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51950</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</si>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</sst>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169</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95</v>
      </c>
      <c r="E5" s="213">
        <f>SUM('Pt 2 Premium and Claims'!E$5,'Pt 2 Premium and Claims'!E$6,-'Pt 2 Premium and Claims'!E$7,-'Pt 2 Premium and Claims'!E$13,'Pt 2 Premium and Claims'!E$14:'Pt 2 Premium and Claims'!E$17)</f>
        <v>95</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45902</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-13</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-31248</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168</v>
      </c>
      <c r="E12" s="213">
        <f>'Pt 2 Premium and Claims'!E$54</f>
        <v>168</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162869</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25</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-69875</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18</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v>
      </c>
      <c r="E25" s="217">
        <v>5</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316.48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v>
      </c>
      <c r="E30" s="217">
        <v>11</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38.25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527.47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v>
      </c>
      <c r="E35" s="217">
        <v>3</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661.55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33</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88</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319</v>
      </c>
      <c r="AU45" s="220">
        <v>0</v>
      </c>
      <c r="AV45" s="220">
        <v>0</v>
      </c>
      <c r="AW45" s="297"/>
    </row>
    <row r="46" spans="1:49" x14ac:dyDescent="0.2">
      <c r="B46" s="245" t="s">
        <v>262</v>
      </c>
      <c r="C46" s="203" t="s">
        <v>20</v>
      </c>
      <c r="D46" s="216">
        <v>16</v>
      </c>
      <c r="E46" s="217">
        <v>16</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861</v>
      </c>
      <c r="AU46" s="220">
        <v>0</v>
      </c>
      <c r="AV46" s="220">
        <v>0</v>
      </c>
      <c r="AW46" s="297"/>
    </row>
    <row r="47" spans="1:49" x14ac:dyDescent="0.2">
      <c r="B47" s="245" t="s">
        <v>263</v>
      </c>
      <c r="C47" s="203" t="s">
        <v>21</v>
      </c>
      <c r="D47" s="216">
        <v>106</v>
      </c>
      <c r="E47" s="217">
        <v>106</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5589</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1046.25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-122</v>
      </c>
      <c r="E51" s="217">
        <v>-122</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-6445</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89</v>
      </c>
      <c r="AU56" s="230">
        <v>0</v>
      </c>
      <c r="AV56" s="230">
        <v>0</v>
      </c>
      <c r="AW56" s="288"/>
    </row>
    <row r="57" spans="2:49" x14ac:dyDescent="0.2">
      <c r="B57" s="245" t="s">
        <v>272</v>
      </c>
      <c r="C57" s="203" t="s">
        <v>25</v>
      </c>
      <c r="D57" s="231">
        <v>0</v>
      </c>
      <c r="E57" s="232">
        <v>0</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139</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v>
      </c>
      <c r="AU58" s="233">
        <v>0</v>
      </c>
      <c r="AV58" s="233">
        <v>0</v>
      </c>
      <c r="AW58" s="289"/>
    </row>
    <row r="59" spans="2:49" x14ac:dyDescent="0.2">
      <c r="B59" s="245" t="s">
        <v>274</v>
      </c>
      <c r="C59" s="203" t="s">
        <v>27</v>
      </c>
      <c r="D59" s="231">
        <v>0</v>
      </c>
      <c r="E59" s="232">
        <v>0</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1738</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144.83333333333334</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18656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-2670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40211</v>
      </c>
      <c r="AU5" s="327">
        <v>0</v>
      </c>
      <c r="AV5" s="369"/>
      <c r="AW5" s="373"/>
    </row>
    <row r="6" spans="2:49" x14ac:dyDescent="0.2">
      <c r="B6" s="343" t="s">
        <v>278</v>
      </c>
      <c r="C6" s="331" t="s">
        <v>8</v>
      </c>
      <c r="D6" s="318">
        <v>118</v>
      </c>
      <c r="E6" s="319">
        <v>118</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7444</v>
      </c>
      <c r="AU6" s="321">
        <v>0</v>
      </c>
      <c r="AV6" s="368"/>
      <c r="AW6" s="374"/>
    </row>
    <row r="7" spans="2:49" x14ac:dyDescent="0.2">
      <c r="B7" s="343" t="s">
        <v>279</v>
      </c>
      <c r="C7" s="331" t="s">
        <v>9</v>
      </c>
      <c r="D7" s="318">
        <v>23</v>
      </c>
      <c r="E7" s="319">
        <v>23</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1753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686</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-28243</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92674</v>
      </c>
      <c r="AU23" s="321">
        <v>0</v>
      </c>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2318</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100501</v>
      </c>
      <c r="AU26" s="321">
        <v>0</v>
      </c>
      <c r="AV26" s="368"/>
      <c r="AW26" s="374"/>
    </row>
    <row r="27" spans="2:49" s="5" customFormat="1" ht="25.5" x14ac:dyDescent="0.2">
      <c r="B27" s="345" t="s">
        <v>85</v>
      </c>
      <c r="C27" s="331"/>
      <c r="D27" s="365"/>
      <c r="E27" s="319">
        <v>8</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2310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100160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3876</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750849</v>
      </c>
      <c r="AU30" s="321">
        <v>0</v>
      </c>
      <c r="AV30" s="368"/>
      <c r="AW30" s="374"/>
    </row>
    <row r="31" spans="2:49" s="5" customFormat="1" ht="25.5" x14ac:dyDescent="0.2">
      <c r="B31" s="345" t="s">
        <v>84</v>
      </c>
      <c r="C31" s="331"/>
      <c r="D31" s="365"/>
      <c r="E31" s="319">
        <v>94</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3782</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732695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4052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3183016</v>
      </c>
      <c r="AU34" s="321">
        <v>0</v>
      </c>
      <c r="AV34" s="368"/>
      <c r="AW34" s="374"/>
    </row>
    <row r="35" spans="2:49" s="5" customFormat="1" x14ac:dyDescent="0.2">
      <c r="B35" s="345" t="s">
        <v>91</v>
      </c>
      <c r="C35" s="331"/>
      <c r="D35" s="365"/>
      <c r="E35" s="319">
        <v>4052</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3986</v>
      </c>
      <c r="E36" s="319">
        <v>3986</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3131316</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168</v>
      </c>
      <c r="E54" s="323">
        <f>E24+E27+E31+E35-E36+E39+E42+E45+E46-E49+E51+E52+E53</f>
        <v>168</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162869</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-2111</v>
      </c>
      <c r="D5" s="403">
        <v>10078</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-2111</v>
      </c>
      <c r="D6" s="398">
        <v>10078</v>
      </c>
      <c r="E6" s="400">
        <f>SUM('Pt 1 Summary of Data'!E$12,'Pt 1 Summary of Data'!E$22)+SUM('Pt 1 Summary of Data'!G$12,'Pt 1 Summary of Data'!G$22)-SUM('Pt 1 Summary of Data'!H$12,'Pt 1 Summary of Data'!H$22)</f>
        <v>168</v>
      </c>
      <c r="F6" s="400">
        <f t="shared" ref="F6:F11" si="0">SUM(C6:E6)</f>
        <v>8135</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-2111</v>
      </c>
      <c r="D12" s="400">
        <f>SUM(D$6:D$7) - SUM(D$8:D$11)+IF(AND(OR('Company Information'!$C$12="District of Columbia",'Company Information'!$C$12="Massachusetts",'Company Information'!$C$12="Vermont"),SUM($C$6:$F$11,$C$15:$F$16,$C$38:$D$38)&lt;&gt;0),SUM(I$6:I$7) - SUM(I$10:I$11),0)</f>
        <v>10078</v>
      </c>
      <c r="E12" s="400">
        <f>SUM(E$6:E$7)-SUM(E$8:E$11)+IF(AND(OR('Company Information'!$C$12="District of Columbia",'Company Information'!$C$12="Massachusetts",'Company Information'!$C$12="Vermont"),SUM($C$6:$F$11,$C$15:$F$16,$C$38:$D$38)&lt;&gt;0),SUM(J$6:J$7)-SUM(J$10:J$11),0)</f>
        <v>168</v>
      </c>
      <c r="F12" s="400">
        <f>IFERROR(SUM(C$12:E$12)+C$17*MAX(0,E$50-C$50)+D$17*MAX(0,E$50-D$50),0)</f>
        <v>8135</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v>
      </c>
      <c r="D15" s="403">
        <v>-118</v>
      </c>
      <c r="E15" s="395">
        <f>SUM('Pt 1 Summary of Data'!E$5:E$7)+SUM('Pt 1 Summary of Data'!G$5:G$7)-SUM('Pt 1 Summary of Data'!H$5:H$7)-SUM(E$9:E$11)</f>
        <v>95</v>
      </c>
      <c r="F15" s="395">
        <f>SUM(C15:E15)</f>
        <v>-24</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247</v>
      </c>
      <c r="D16" s="398">
        <v>9</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19</v>
      </c>
      <c r="F16" s="400">
        <f>SUM(C16:E16)</f>
        <v>275</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-248</v>
      </c>
      <c r="D17" s="400">
        <f>D$15-D$16+IF(AND(OR('Company Information'!$C$12="District of Columbia",'Company Information'!$C$12="Massachusetts",'Company Information'!$C$12="Vermont"),SUM($C$6:$F$11,$C$15:$F$16,$C$38:$D$38)&lt;&gt;0),I$15-I$16,0)</f>
        <v>-127</v>
      </c>
      <c r="E17" s="400">
        <f>E$15-E$16+IF(AND(OR('Company Information'!$C$12="District of Columbia",'Company Information'!$C$12="Massachusetts",'Company Information'!$C$12="Vermont"),SUM($C$6:$F$11,$C$15:$F$16,$C$38:$D$38)&lt;&gt;0),J$15-J$16,0)</f>
        <v>76</v>
      </c>
      <c r="F17" s="400">
        <f>F$15-F$16+IF(AND(OR('Company Information'!$C$12="District of Columbia",'Company Information'!$C$12="Massachusetts",'Company Information'!$C$12="Vermont"),SUM($C$6:$F$11,$C$15:$F$16,$C$38:$D$38)&lt;&gt;0),K$15-K$16,0)</f>
        <v>-299</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1</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