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1140" yWindow="373" windowWidth="19053" windowHeight="3033"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iterate="1" iterateDelta="0.01"/>
</workbook>
</file>

<file path=xl/calcChain.xml><?xml version="1.0" encoding="utf-8"?>
<calcChain xmlns="http://schemas.openxmlformats.org/spreadsheetml/2006/main">
  <c r="O37" i="10" l="1"/>
  <c r="P37" i="10" s="1"/>
  <c r="P38" i="10" s="1"/>
  <c r="P41" i="10" s="1"/>
  <c r="P46" i="10" s="1"/>
  <c r="O16" i="10"/>
  <c r="P51" i="10" s="1"/>
  <c r="N17" i="10"/>
  <c r="N44" i="10" s="1"/>
  <c r="M17" i="10"/>
  <c r="M44" i="10" s="1"/>
  <c r="N12" i="10"/>
  <c r="M12" i="10"/>
  <c r="T55" i="18"/>
  <c r="S55" i="18"/>
  <c r="R55" i="18"/>
  <c r="Q55" i="18"/>
  <c r="P55" i="18"/>
  <c r="P22" i="4" s="1"/>
  <c r="T54" i="18"/>
  <c r="S54" i="18"/>
  <c r="R54" i="18"/>
  <c r="Q54" i="18"/>
  <c r="Q12" i="4" s="1"/>
  <c r="P54" i="18"/>
  <c r="Q60" i="4"/>
  <c r="Q22" i="4"/>
  <c r="R22" i="4"/>
  <c r="S22" i="4"/>
  <c r="T22" i="4"/>
  <c r="P12" i="4"/>
  <c r="Q5" i="4"/>
  <c r="O15" i="10" s="1"/>
  <c r="P15" i="10" s="1"/>
  <c r="P5" i="4"/>
  <c r="O7" i="10"/>
  <c r="P7" i="10" s="1"/>
  <c r="P60" i="4"/>
  <c r="P16" i="10" l="1"/>
  <c r="P17" i="10" s="1"/>
  <c r="O17" i="10"/>
  <c r="O6" i="10"/>
  <c r="P6" i="10" l="1"/>
  <c r="P12" i="10" s="1"/>
  <c r="P44" i="10" s="1"/>
  <c r="P47" i="10" s="1"/>
  <c r="P50" i="10" s="1"/>
  <c r="O12" i="10"/>
  <c r="O44" i="10" s="1"/>
</calcChain>
</file>

<file path=xl/sharedStrings.xml><?xml version="1.0" encoding="utf-8"?>
<sst xmlns="http://schemas.openxmlformats.org/spreadsheetml/2006/main" count="618" uniqueCount="547">
  <si>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</si>
  <si>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</si>
  <si>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</si>
  <si>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</si>
  <si>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</si>
  <si>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</si>
  <si>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</si>
  <si>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</si>
  <si>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</si>
  <si>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</si>
  <si>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</si>
  <si>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</si>
  <si>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</si>
  <si>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</si>
  <si>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</si>
  <si>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</si>
  <si>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</si>
  <si>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</si>
  <si>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</si>
  <si>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</si>
  <si>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</si>
  <si>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</si>
  <si>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</si>
  <si>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</si>
  <si>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</si>
  <si>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</si>
  <si>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</si>
  <si>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</si>
  <si>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</si>
  <si>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</si>
  <si>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</si>
  <si>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</si>
  <si>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</si>
  <si>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</si>
  <si>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</si>
  <si>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</si>
  <si>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</si>
  <si>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</si>
  <si>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</si>
  <si>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</si>
  <si>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</si>
  <si>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</si>
  <si>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</si>
  <si>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</si>
  <si>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</si>
  <si>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</si>
  <si>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</si>
  <si>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</si>
  <si>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</si>
  <si>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</si>
  <si>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</si>
  <si>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</si>
  <si>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</si>
  <si>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</si>
  <si>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</si>
  <si>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</si>
  <si>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</si>
  <si>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</si>
  <si>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</si>
  <si>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</si>
  <si>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</si>
  <si>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</si>
  <si>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</si>
  <si>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</si>
  <si>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</si>
  <si>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</si>
  <si>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</si>
  <si>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</si>
  <si>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</si>
  <si>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</si>
  <si>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</si>
  <si>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</si>
  <si>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</si>
  <si>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</si>
  <si>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</si>
  <si>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</si>
  <si>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</si>
  <si>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</si>
  <si>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</si>
  <si>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</si>
  <si>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</si>
  <si>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</si>
  <si>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</si>
  <si>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</si>
  <si>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</si>
  <si>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</si>
  <si>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</si>
  <si>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</si>
  <si>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</si>
  <si>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</si>
  <si>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</si>
  <si>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</si>
  <si>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</si>
  <si>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</si>
  <si>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</si>
  <si>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</si>
  <si>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</si>
  <si>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</si>
  <si>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</si>
  <si>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</si>
  <si>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</si>
  <si>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</si>
  <si>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</si>
  <si>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</si>
  <si>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</si>
  <si>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</si>
  <si>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</si>
  <si>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</si>
  <si>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</si>
  <si>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</si>
  <si>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</si>
  <si>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</si>
  <si>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</si>
  <si>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</si>
  <si>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</si>
  <si>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</si>
  <si>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</si>
  <si>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</si>
  <si>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</si>
  <si>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</si>
  <si>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</si>
  <si>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</si>
  <si>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</si>
  <si>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</si>
  <si>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</si>
  <si>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</si>
  <si>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</si>
  <si>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</si>
  <si>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</si>
  <si>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</si>
  <si>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</si>
  <si>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</si>
  <si>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</si>
  <si>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</si>
  <si>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</si>
  <si>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</si>
  <si>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</si>
  <si>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</si>
  <si>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</si>
  <si>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</si>
  <si>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</si>
  <si>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</si>
  <si>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</si>
  <si>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</si>
  <si>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</si>
  <si>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</si>
  <si>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</si>
  <si>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</si>
  <si>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</si>
  <si>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</si>
  <si>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</si>
  <si>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</si>
  <si>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</si>
  <si>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</si>
  <si>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</si>
  <si>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</si>
  <si>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</si>
  <si>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</si>
  <si>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</si>
  <si>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</si>
  <si>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</si>
  <si>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</si>
  <si>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</si>
  <si>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</si>
  <si>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</si>
  <si>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</si>
  <si>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</si>
  <si>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</si>
  <si>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</si>
  <si>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</si>
  <si>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</si>
  <si>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</si>
  <si>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</si>
  <si>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</si>
  <si>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</si>
  <si>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</si>
  <si>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</si>
  <si>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</si>
  <si>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</si>
  <si>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</si>
  <si>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</si>
  <si>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</si>
  <si>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</si>
  <si>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</si>
  <si>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</si>
  <si>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</si>
  <si>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</si>
  <si>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</si>
  <si>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</si>
  <si>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</si>
  <si>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</si>
  <si>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</si>
  <si>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</si>
  <si>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</si>
  <si>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</si>
  <si>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</si>
  <si>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</si>
  <si>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</si>
  <si>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</si>
  <si>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</si>
  <si>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</si>
  <si>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</si>
  <si>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</si>
  <si>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</si>
  <si>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</si>
  <si>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</si>
  <si>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</si>
  <si>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</si>
  <si>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</si>
  <si>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</si>
  <si>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</si>
  <si>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</si>
  <si>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</si>
  <si>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</si>
  <si>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</si>
  <si>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</si>
  <si>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</si>
  <si>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</si>
  <si>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</si>
  <si>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</si>
  <si>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</si>
  <si>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</si>
  <si>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</si>
  <si>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</si>
  <si>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</si>
  <si>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</si>
  <si>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</si>
  <si>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</si>
  <si>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</si>
  <si>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</si>
  <si>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</si>
  <si>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</si>
  <si>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</si>
  <si>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</si>
  <si>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</si>
  <si>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</si>
  <si>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</si>
  <si>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</si>
  <si>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</si>
  <si>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</si>
  <si>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</si>
  <si>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</si>
  <si>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</si>
  <si>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</si>
  <si>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</si>
  <si>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</si>
  <si>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</si>
  <si>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</si>
  <si>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</si>
  <si>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</si>
  <si>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</si>
  <si>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</si>
  <si>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</si>
  <si>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</si>
  <si>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</si>
  <si>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</si>
  <si>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</si>
  <si>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</si>
  <si>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</si>
  <si>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</si>
  <si>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</si>
  <si>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</si>
  <si>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</si>
  <si>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</si>
  <si>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</si>
  <si>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</si>
  <si>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</si>
  <si>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</si>
  <si>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</si>
  <si>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</si>
  <si>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</si>
  <si>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</si>
  <si>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</si>
  <si>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</si>
  <si>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</si>
  <si>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</si>
  <si>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</si>
  <si>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</si>
  <si>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</si>
  <si>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</si>
  <si>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</si>
  <si>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</si>
  <si>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</si>
  <si>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</si>
  <si>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</si>
  <si>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</si>
  <si>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</si>
  <si>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</si>
  <si>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</si>
  <si>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</si>
  <si>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</si>
  <si>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</si>
  <si>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</si>
  <si>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</si>
  <si>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</si>
  <si>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</si>
  <si>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</si>
  <si>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</si>
  <si>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</si>
  <si>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</si>
  <si>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</si>
  <si>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</si>
  <si>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</si>
  <si>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</si>
  <si>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</si>
  <si>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</si>
  <si>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</si>
  <si>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</si>
  <si>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</si>
  <si>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</si>
  <si>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</si>
  <si>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</si>
  <si>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</si>
  <si>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</si>
  <si>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</si>
  <si>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</si>
  <si>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</si>
  <si>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</si>
  <si>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</si>
  <si>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</si>
  <si>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</si>
  <si>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</si>
  <si>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</si>
  <si>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</si>
  <si>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</si>
  <si>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</si>
  <si>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</si>
  <si>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</si>
  <si>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</si>
  <si>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</si>
  <si>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</si>
  <si>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</si>
  <si>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</si>
  <si>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</si>
  <si>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</si>
  <si>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</si>
  <si>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</si>
  <si>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</si>
  <si>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</si>
  <si>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</si>
  <si>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</si>
  <si>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</si>
  <si>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</si>
  <si>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</si>
  <si>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</si>
  <si>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</si>
  <si>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</si>
  <si>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</si>
  <si>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</si>
  <si>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</si>
  <si>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</si>
  <si>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</si>
  <si>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</si>
  <si>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</si>
  <si>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</si>
  <si>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</si>
  <si>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</si>
  <si>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</si>
  <si>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</si>
  <si>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</si>
  <si>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</si>
  <si>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</si>
  <si>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</si>
  <si>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</si>
  <si>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</si>
  <si>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</si>
  <si>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</si>
  <si>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</si>
  <si>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</si>
  <si>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</si>
  <si>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</si>
  <si>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</si>
  <si>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</si>
  <si>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</si>
  <si>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</si>
  <si>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</si>
  <si>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</si>
  <si>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</si>
  <si>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</si>
  <si>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</si>
  <si>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</si>
  <si>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</si>
  <si>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</si>
  <si>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</si>
  <si>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</si>
  <si>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</si>
  <si>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</si>
  <si>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</si>
  <si>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</si>
  <si>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</si>
  <si>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</si>
  <si>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</si>
  <si>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</si>
  <si>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</si>
  <si>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</si>
  <si>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</si>
  <si>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</si>
  <si>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</si>
  <si>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</si>
  <si>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</si>
  <si>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</si>
  <si>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</si>
  <si>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</si>
  <si>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</si>
  <si>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</si>
  <si>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</si>
  <si>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</si>
  <si>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</si>
  <si>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</si>
  <si>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</si>
  <si>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</si>
  <si>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</si>
  <si>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</si>
  <si>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</si>
  <si>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</si>
  <si>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</si>
  <si>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</si>
  <si>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</si>
  <si>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</si>
  <si>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</si>
  <si>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</si>
  <si>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</si>
  <si>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</si>
  <si>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</si>
  <si>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</si>
  <si>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</si>
  <si>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</si>
  <si>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</si>
  <si>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</si>
  <si>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</si>
  <si>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</si>
  <si>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</si>
  <si>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</si>
  <si>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</si>
  <si>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</si>
  <si>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</si>
  <si>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</si>
  <si>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</si>
  <si>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</si>
  <si>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</si>
  <si>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</si>
  <si>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</si>
  <si>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</si>
  <si>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</si>
  <si>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</si>
  <si>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</si>
  <si>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</si>
  <si>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</si>
  <si>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</si>
  <si>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</si>
  <si>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</si>
  <si>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</si>
  <si>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</si>
  <si>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</si>
  <si>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</si>
  <si>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</si>
  <si>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</si>
  <si>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</si>
  <si>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</si>
  <si>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</si>
  <si>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</si>
  <si>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</si>
  <si>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</si>
  <si>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</si>
  <si>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</si>
  <si>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</si>
  <si>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</si>
  <si>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</si>
  <si>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</si>
  <si>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</si>
  <si>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</si>
  <si>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</si>
  <si>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</si>
  <si>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</si>
  <si>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</si>
  <si>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</si>
  <si>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</si>
  <si>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</si>
  <si>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</si>
  <si>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</si>
  <si>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</si>
  <si>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</si>
  <si>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</si>
  <si>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</si>
  <si>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</si>
  <si>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</si>
  <si>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</si>
  <si>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</si>
  <si>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</si>
  <si>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</si>
  <si>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</si>
  <si>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</si>
  <si>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</si>
  <si>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</si>
  <si>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Bluegrass Family Health</t>
  </si>
  <si>
    <t>2014</t>
  </si>
  <si>
    <t>651 Perimeter Dr, Ste 300 Lexington, KY 40517-4136</t>
  </si>
  <si>
    <t>611241101</t>
  </si>
  <si>
    <t>068747</t>
  </si>
  <si>
    <t>95071</t>
  </si>
  <si>
    <t>80879</t>
  </si>
  <si>
    <t>77</t>
  </si>
  <si>
    <t>Incurred Claims</t>
  </si>
  <si>
    <t>Medical FFS</t>
  </si>
  <si>
    <t>Rx Drugs</t>
  </si>
  <si>
    <t>Capitations</t>
  </si>
  <si>
    <t>see breakout below</t>
  </si>
  <si>
    <t xml:space="preserve">Based on actual claims paid and incurred for each category plus an IBNR estiamte for each category that was proportiately allocated to match overall total </t>
  </si>
  <si>
    <t>Actual RxDrug paid claims that were proportionately adjusted to match eligible RxDrug expenses as provided by the PBMs</t>
  </si>
  <si>
    <t>based on actual capitations shown in database (DB entries based on membership and pmpm rates)</t>
  </si>
  <si>
    <t>Federal taxes and assessments</t>
  </si>
  <si>
    <t>Percentage based on premiums.</t>
  </si>
  <si>
    <t>State insurance, premium and other taxes</t>
  </si>
  <si>
    <t xml:space="preserve">Community benefit expenditures </t>
  </si>
  <si>
    <t>None</t>
  </si>
  <si>
    <t>Regulatory authority licenses and fees</t>
  </si>
  <si>
    <t>Nurse First (nurse triage 24/7)($.75PMPM), case management (staff plus 50% supervisor allocation), diabetic report card, 15% director healthcare operations, 3% COO, and 1.25% President's salary</t>
  </si>
  <si>
    <t>Improve Health outcomes</t>
  </si>
  <si>
    <t>Activites to prevent hospital readmission</t>
  </si>
  <si>
    <t>Discharge Planning Staff (15% director CCMS, 3.0% COO, and 1.25% president's salary)</t>
  </si>
  <si>
    <t>Improve patient safety and reduce medical errors</t>
  </si>
  <si>
    <t>Special Delivery Program, QI nurse review staff (15% director healthcare operations, 3.0% COO, and 1.25% president's salary)</t>
  </si>
  <si>
    <t>Wellness and health promotion activities</t>
  </si>
  <si>
    <t>Healthy Roads online ($.10 pmpm for age GT 18), Employers with Healthyroads riders-subsidized.  Healthwise Handbook (administrative support staff,(Medical Review 10%, 32% Medical Director,  3.0% COO, and 1.25% president's salary)</t>
  </si>
  <si>
    <t>Health Information Technology expenses related to health improvement</t>
  </si>
  <si>
    <t>25% CCMS software license allocated to each Quality Inprovement function</t>
  </si>
  <si>
    <t>Allowable ICD-10 Expenses</t>
  </si>
  <si>
    <t>10% IT manager, 15% IT programmers, 10% staff coordinator, 2% IT Director, and 1% COO</t>
  </si>
  <si>
    <t>Cost containment expenses not included in quality improvement expenses</t>
  </si>
  <si>
    <t>Express Scripts</t>
  </si>
  <si>
    <t>OPTUM</t>
  </si>
  <si>
    <t>Medimpact</t>
  </si>
  <si>
    <t>Percentage based on premiums</t>
  </si>
  <si>
    <t>Drug utilization review expense provided by PBM</t>
  </si>
  <si>
    <t>8.2% of capitation payment per Nervous and Mental vendor</t>
  </si>
  <si>
    <t>All other claims adjustment expenses</t>
  </si>
  <si>
    <t>12.8% of capitation payment per Nervous and Mental vendor</t>
  </si>
  <si>
    <t>Direct sales salaries and benefits</t>
  </si>
  <si>
    <t>Actual sales salaries for each state based on sales reps</t>
  </si>
  <si>
    <t>Agents and brokers fees and commissions</t>
  </si>
  <si>
    <t>Percentage based on Premiums.</t>
  </si>
  <si>
    <t>Other taxes</t>
  </si>
  <si>
    <t>Other general and administrative expenses</t>
  </si>
  <si>
    <t>Community benefit expenditures</t>
  </si>
  <si>
    <t>ICD-10 implementation expenses</t>
  </si>
  <si>
    <t>not applicable</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</si>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</sst>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9"/>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thin">
        <color indexed="64"/>
      </left>
      <right/>
      <top style="hair">
        <color indexed="64"/>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5">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06" xfId="0" applyFont="1" applyBorder="1" applyAlignment="1" applyProtection="1">
      <alignment horizontal="left" wrapText="1" indent="3"/>
      <protection locked="0"/>
    </xf>
    <xf numFmtId="0" fontId="0" fillId="0" borderId="106" xfId="0" applyBorder="1" applyAlignment="1" applyProtection="1">
      <alignment horizontal="left" wrapText="1" indent="3"/>
      <protection locked="0"/>
    </xf>
    <xf numFmtId="0" fontId="31" fillId="0" borderId="107" xfId="0" applyFont="1" applyBorder="1" applyAlignment="1" applyProtection="1">
      <alignment wrapText="1"/>
      <protection locked="0"/>
    </xf>
    <xf numFmtId="0" fontId="0" fillId="0" borderId="108" xfId="0" applyBorder="1" applyAlignment="1" applyProtection="1">
      <alignment horizontal="left" wrapText="1" indent="3"/>
      <protection locked="0"/>
    </xf>
    <xf numFmtId="0" fontId="0" fillId="30" borderId="107" xfId="0" applyFont="1" applyFill="1" applyBorder="1" applyAlignment="1" applyProtection="1">
      <alignment wrapText="1"/>
      <protection locked="0"/>
    </xf>
    <xf numFmtId="0" fontId="31" fillId="0" borderId="108" xfId="0" applyFont="1" applyFill="1" applyBorder="1" applyAlignment="1" applyProtection="1">
      <alignment horizontal="left" wrapText="1" indent="3"/>
      <protection locked="0"/>
    </xf>
    <xf numFmtId="0" fontId="31" fillId="0" borderId="107" xfId="0" applyFont="1" applyFill="1" applyBorder="1" applyAlignment="1" applyProtection="1">
      <protection locked="0"/>
    </xf>
    <xf numFmtId="0" fontId="0" fillId="0" borderId="0" xfId="0" applyFont="1" applyFill="1" applyProtection="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4">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73"/>
      <tableStyleElement type="secondRowStripe" dxfId="572"/>
      <tableStyleElement type="firstColumnStripe" dxfId="571"/>
      <tableStyleElement type="secondColumnStripe" dxfId="57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view="pageBreakPreview" topLeftCell="B1" zoomScale="60" zoomScaleNormal="80" workbookViewId="0">
      <selection activeCell="C16" sqref="C16"/>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501</v>
      </c>
      <c r="B4" s="232" t="s">
        <v>45</v>
      </c>
      <c r="C4" s="378" t="s">
        <v>494</v>
      </c>
    </row>
    <row r="5" spans="1:6" x14ac:dyDescent="0.4">
      <c r="B5" s="232" t="s">
        <v>215</v>
      </c>
      <c r="C5" s="378"/>
    </row>
    <row r="6" spans="1:6" x14ac:dyDescent="0.4">
      <c r="B6" s="232" t="s">
        <v>216</v>
      </c>
      <c r="C6" s="378" t="s">
        <v>497</v>
      </c>
    </row>
    <row r="7" spans="1:6" x14ac:dyDescent="0.4">
      <c r="B7" s="232" t="s">
        <v>128</v>
      </c>
      <c r="C7" s="378" t="s">
        <v>498</v>
      </c>
    </row>
    <row r="8" spans="1:6" x14ac:dyDescent="0.4">
      <c r="B8" s="232" t="s">
        <v>36</v>
      </c>
      <c r="C8" s="378"/>
    </row>
    <row r="9" spans="1:6" x14ac:dyDescent="0.4">
      <c r="B9" s="232" t="s">
        <v>41</v>
      </c>
      <c r="C9" s="378" t="s">
        <v>499</v>
      </c>
    </row>
    <row r="10" spans="1:6" x14ac:dyDescent="0.4">
      <c r="B10" s="232" t="s">
        <v>58</v>
      </c>
      <c r="C10" s="378" t="s">
        <v>494</v>
      </c>
    </row>
    <row r="11" spans="1:6" x14ac:dyDescent="0.4">
      <c r="B11" s="232" t="s">
        <v>355</v>
      </c>
      <c r="C11" s="378" t="s">
        <v>500</v>
      </c>
    </row>
    <row r="12" spans="1:6" x14ac:dyDescent="0.4">
      <c r="B12" s="232" t="s">
        <v>35</v>
      </c>
      <c r="C12" s="378" t="s">
        <v>155</v>
      </c>
    </row>
    <row r="13" spans="1:6" x14ac:dyDescent="0.4">
      <c r="B13" s="232" t="s">
        <v>50</v>
      </c>
      <c r="C13" s="378" t="s">
        <v>157</v>
      </c>
    </row>
    <row r="14" spans="1:6" x14ac:dyDescent="0.4">
      <c r="B14" s="232" t="s">
        <v>51</v>
      </c>
      <c r="C14" s="378" t="s">
        <v>496</v>
      </c>
    </row>
    <row r="15" spans="1:6" x14ac:dyDescent="0.4">
      <c r="B15" s="232" t="s">
        <v>217</v>
      </c>
      <c r="C15" s="378" t="s">
        <v>135</v>
      </c>
    </row>
    <row r="16" spans="1:6" x14ac:dyDescent="0.4">
      <c r="B16" s="233" t="s">
        <v>219</v>
      </c>
      <c r="C16" s="380" t="s">
        <v>135</v>
      </c>
    </row>
    <row r="17" spans="1:3" x14ac:dyDescent="0.4">
      <c r="B17" s="232" t="s">
        <v>218</v>
      </c>
      <c r="C17" s="378" t="s">
        <v>133</v>
      </c>
    </row>
    <row r="18" spans="1:3" x14ac:dyDescent="0.4">
      <c r="B18" s="234" t="s">
        <v>53</v>
      </c>
      <c r="C18" s="378" t="s">
        <v>495</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topLeftCell="B1" zoomScale="70" zoomScaleNormal="70" workbookViewId="0">
      <selection activeCell="P2" sqref="P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f>'Pt 2 Premium and Claims'!P6+'Pt 2 Premium and Claims'!P5-'Pt 2 Premium and Claims'!P7-'Pt 2 Premium and Claims'!P13+'Pt 2 Premium and Claims'!P14+'Pt 2 Premium and Claims'!P15+'Pt 2 Premium and Claims'!P16+'Pt 2 Premium and Claims'!P17</f>
        <v>2744698</v>
      </c>
      <c r="Q5" s="105">
        <f>'Pt 2 Premium and Claims'!Q6+'Pt 2 Premium and Claims'!Q5-'Pt 2 Premium and Claims'!Q7-'Pt 2 Premium and Claims'!Q13+'Pt 2 Premium and Claims'!Q14+'Pt 2 Premium and Claims'!Q15+'Pt 2 Premium and Claims'!Q16+'Pt 2 Premium and Claims'!Q17</f>
        <v>2744698</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v>0</v>
      </c>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v>0</v>
      </c>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v>-7754</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f>'Pt 2 Premium and Claims'!P54</f>
        <v>2856883</v>
      </c>
      <c r="Q12" s="105">
        <f>'Pt 2 Premium and Claims'!Q54</f>
        <v>2444227.143227716</v>
      </c>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v>340232</v>
      </c>
      <c r="Q13" s="110">
        <v>339931.34</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v>32235</v>
      </c>
      <c r="Q14" s="109">
        <v>37623</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v>-29703</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f>'Pt 2 Premium and Claims'!P55</f>
        <v>0</v>
      </c>
      <c r="Q22" s="114">
        <f>'Pt 2 Premium and Claims'!Q55</f>
        <v>0</v>
      </c>
      <c r="R22" s="114">
        <f>'Pt 2 Premium and Claims'!R55</f>
        <v>0</v>
      </c>
      <c r="S22" s="114">
        <f>'Pt 2 Premium and Claims'!S55</f>
        <v>0</v>
      </c>
      <c r="T22" s="114">
        <f>'Pt 2 Premium and Claims'!T55</f>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v>805</v>
      </c>
      <c r="Q25" s="109">
        <v>805</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v>1376</v>
      </c>
      <c r="Q26" s="109">
        <v>1376</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v>30037</v>
      </c>
      <c r="Q27" s="109">
        <v>30037</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v>2853</v>
      </c>
      <c r="Q30" s="109">
        <v>2853</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v>0</v>
      </c>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v>41522</v>
      </c>
      <c r="Q34" s="109">
        <v>41522</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v>27447</v>
      </c>
      <c r="Q35" s="109">
        <v>27447</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v>7700</v>
      </c>
      <c r="Q37" s="117">
        <v>12707</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v>2166</v>
      </c>
      <c r="Q38" s="109">
        <v>3315</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v>3226</v>
      </c>
      <c r="Q39" s="109">
        <v>3783</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v>3672</v>
      </c>
      <c r="Q40" s="109">
        <v>3846</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v>5995</v>
      </c>
      <c r="Q41" s="109">
        <v>5995</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v>682</v>
      </c>
      <c r="Q42" s="109">
        <v>682</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v>36035</v>
      </c>
      <c r="Q44" s="117">
        <v>37547</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v>42300</v>
      </c>
      <c r="Q45" s="109">
        <v>43785</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v>15406</v>
      </c>
      <c r="Q46" s="109">
        <v>15406</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v>89968</v>
      </c>
      <c r="Q47" s="109">
        <v>89968</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v>282867</v>
      </c>
      <c r="Q51" s="110">
        <v>285153</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v>0</v>
      </c>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v>0</v>
      </c>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v>441</v>
      </c>
      <c r="Q56" s="121">
        <v>441</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v>665</v>
      </c>
      <c r="Q57" s="124">
        <v>665</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v>6</v>
      </c>
      <c r="Q58" s="124">
        <v>6</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c r="E59" s="125"/>
      <c r="F59" s="125"/>
      <c r="G59" s="125"/>
      <c r="H59" s="125"/>
      <c r="I59" s="124"/>
      <c r="J59" s="124"/>
      <c r="K59" s="125"/>
      <c r="L59" s="125"/>
      <c r="M59" s="125"/>
      <c r="N59" s="125"/>
      <c r="O59" s="124"/>
      <c r="P59" s="124">
        <v>7944</v>
      </c>
      <c r="Q59" s="124">
        <v>7944</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f>P59/12</f>
        <v>662</v>
      </c>
      <c r="Q60" s="127">
        <f>Q59/12</f>
        <v>662</v>
      </c>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49:AD52 D37:AD42 D44:AD47 D30:AD32 D25:AD28 D34:AD35">
    <cfRule type="cellIs" dxfId="569" priority="39" stopIfTrue="1" operator="lessThan">
      <formula>0</formula>
    </cfRule>
  </conditionalFormatting>
  <conditionalFormatting sqref="AS53">
    <cfRule type="cellIs" dxfId="568" priority="38" stopIfTrue="1" operator="lessThan">
      <formula>0</formula>
    </cfRule>
  </conditionalFormatting>
  <conditionalFormatting sqref="G56:I57 G59:I59 D59 D56:D57 G7:I7 E13:F15 D6:D10 D13:D21">
    <cfRule type="cellIs" dxfId="567" priority="101" stopIfTrue="1" operator="lessThan">
      <formula>0</formula>
    </cfRule>
  </conditionalFormatting>
  <conditionalFormatting sqref="AI34:AI35">
    <cfRule type="cellIs" dxfId="566" priority="56" stopIfTrue="1" operator="lessThan">
      <formula>0</formula>
    </cfRule>
  </conditionalFormatting>
  <conditionalFormatting sqref="AQ56:AR57 AQ59:AR59 AN59 AN56:AN57">
    <cfRule type="cellIs" dxfId="565" priority="6" stopIfTrue="1" operator="lessThan">
      <formula>0</formula>
    </cfRule>
  </conditionalFormatting>
  <conditionalFormatting sqref="M7:O7 J6:J10">
    <cfRule type="cellIs" dxfId="564" priority="98" stopIfTrue="1" operator="lessThan">
      <formula>0</formula>
    </cfRule>
  </conditionalFormatting>
  <conditionalFormatting sqref="S7:T7 P6:P10">
    <cfRule type="cellIs" dxfId="563" priority="96" stopIfTrue="1" operator="lessThan">
      <formula>0</formula>
    </cfRule>
  </conditionalFormatting>
  <conditionalFormatting sqref="U6:U10">
    <cfRule type="cellIs" dxfId="562" priority="95" stopIfTrue="1" operator="lessThan">
      <formula>0</formula>
    </cfRule>
  </conditionalFormatting>
  <conditionalFormatting sqref="X6:X10">
    <cfRule type="cellIs" dxfId="561" priority="94" stopIfTrue="1" operator="lessThan">
      <formula>0</formula>
    </cfRule>
  </conditionalFormatting>
  <conditionalFormatting sqref="AA6:AA10">
    <cfRule type="cellIs" dxfId="560" priority="93" stopIfTrue="1" operator="lessThan">
      <formula>0</formula>
    </cfRule>
  </conditionalFormatting>
  <conditionalFormatting sqref="AD6:AD10">
    <cfRule type="cellIs" dxfId="559" priority="92" stopIfTrue="1" operator="lessThan">
      <formula>0</formula>
    </cfRule>
  </conditionalFormatting>
  <conditionalFormatting sqref="AI6:AI10">
    <cfRule type="cellIs" dxfId="558" priority="91" stopIfTrue="1" operator="lessThan">
      <formula>0</formula>
    </cfRule>
  </conditionalFormatting>
  <conditionalFormatting sqref="AT6:AT10">
    <cfRule type="cellIs" dxfId="557" priority="88" stopIfTrue="1" operator="lessThan">
      <formula>0</formula>
    </cfRule>
  </conditionalFormatting>
  <conditionalFormatting sqref="AS6:AS10">
    <cfRule type="cellIs" dxfId="556" priority="89" stopIfTrue="1" operator="lessThan">
      <formula>0</formula>
    </cfRule>
  </conditionalFormatting>
  <conditionalFormatting sqref="AU6:AU10">
    <cfRule type="cellIs" dxfId="555" priority="87" stopIfTrue="1" operator="lessThan">
      <formula>0</formula>
    </cfRule>
  </conditionalFormatting>
  <conditionalFormatting sqref="I13:I15">
    <cfRule type="cellIs" dxfId="554" priority="86" stopIfTrue="1" operator="lessThan">
      <formula>0</formula>
    </cfRule>
  </conditionalFormatting>
  <conditionalFormatting sqref="K13:L15 J13:J21">
    <cfRule type="cellIs" dxfId="553" priority="85" stopIfTrue="1" operator="lessThan">
      <formula>0</formula>
    </cfRule>
  </conditionalFormatting>
  <conditionalFormatting sqref="O13:O15">
    <cfRule type="cellIs" dxfId="552" priority="84" stopIfTrue="1" operator="lessThan">
      <formula>0</formula>
    </cfRule>
  </conditionalFormatting>
  <conditionalFormatting sqref="V13:V15 U13:U21">
    <cfRule type="cellIs" dxfId="551" priority="82" stopIfTrue="1" operator="lessThan">
      <formula>0</formula>
    </cfRule>
  </conditionalFormatting>
  <conditionalFormatting sqref="W13:W15">
    <cfRule type="cellIs" dxfId="550" priority="81" stopIfTrue="1" operator="lessThan">
      <formula>0</formula>
    </cfRule>
  </conditionalFormatting>
  <conditionalFormatting sqref="Y13:Y15 X13:X21">
    <cfRule type="cellIs" dxfId="549" priority="80" stopIfTrue="1" operator="lessThan">
      <formula>0</formula>
    </cfRule>
  </conditionalFormatting>
  <conditionalFormatting sqref="Z13:Z15">
    <cfRule type="cellIs" dxfId="548" priority="79" stopIfTrue="1" operator="lessThan">
      <formula>0</formula>
    </cfRule>
  </conditionalFormatting>
  <conditionalFormatting sqref="AB13:AB15 AA13:AA21">
    <cfRule type="cellIs" dxfId="547" priority="78" stopIfTrue="1" operator="lessThan">
      <formula>0</formula>
    </cfRule>
  </conditionalFormatting>
  <conditionalFormatting sqref="AC13:AC15">
    <cfRule type="cellIs" dxfId="546" priority="77" stopIfTrue="1" operator="lessThan">
      <formula>0</formula>
    </cfRule>
  </conditionalFormatting>
  <conditionalFormatting sqref="AD13:AD21">
    <cfRule type="cellIs" dxfId="545" priority="76" stopIfTrue="1" operator="lessThan">
      <formula>0</formula>
    </cfRule>
  </conditionalFormatting>
  <conditionalFormatting sqref="AI13:AI21">
    <cfRule type="cellIs" dxfId="544" priority="75" stopIfTrue="1" operator="lessThan">
      <formula>0</formula>
    </cfRule>
  </conditionalFormatting>
  <conditionalFormatting sqref="AT13:AT21">
    <cfRule type="cellIs" dxfId="543" priority="72" stopIfTrue="1" operator="lessThan">
      <formula>0</formula>
    </cfRule>
  </conditionalFormatting>
  <conditionalFormatting sqref="AS13:AS21">
    <cfRule type="cellIs" dxfId="542" priority="73" stopIfTrue="1" operator="lessThan">
      <formula>0</formula>
    </cfRule>
  </conditionalFormatting>
  <conditionalFormatting sqref="AU13:AU21">
    <cfRule type="cellIs" dxfId="541" priority="71" stopIfTrue="1" operator="lessThan">
      <formula>0</formula>
    </cfRule>
  </conditionalFormatting>
  <conditionalFormatting sqref="D53:F53">
    <cfRule type="cellIs" dxfId="540" priority="64" stopIfTrue="1" operator="lessThan">
      <formula>0</formula>
    </cfRule>
  </conditionalFormatting>
  <conditionalFormatting sqref="I53">
    <cfRule type="cellIs" dxfId="539" priority="63" stopIfTrue="1" operator="lessThan">
      <formula>0</formula>
    </cfRule>
  </conditionalFormatting>
  <conditionalFormatting sqref="J53:L53">
    <cfRule type="cellIs" dxfId="538" priority="62" stopIfTrue="1" operator="lessThan">
      <formula>0</formula>
    </cfRule>
  </conditionalFormatting>
  <conditionalFormatting sqref="O53">
    <cfRule type="cellIs" dxfId="537" priority="61" stopIfTrue="1" operator="lessThan">
      <formula>0</formula>
    </cfRule>
  </conditionalFormatting>
  <conditionalFormatting sqref="P53:R53">
    <cfRule type="cellIs" dxfId="536" priority="60" stopIfTrue="1" operator="lessThan">
      <formula>0</formula>
    </cfRule>
  </conditionalFormatting>
  <conditionalFormatting sqref="U53:AD53">
    <cfRule type="cellIs" dxfId="535" priority="59" stopIfTrue="1" operator="lessThan">
      <formula>0</formula>
    </cfRule>
  </conditionalFormatting>
  <conditionalFormatting sqref="AI25:AI28">
    <cfRule type="cellIs" dxfId="534" priority="58" stopIfTrue="1" operator="lessThan">
      <formula>0</formula>
    </cfRule>
  </conditionalFormatting>
  <conditionalFormatting sqref="AI30:AI32">
    <cfRule type="cellIs" dxfId="533" priority="57" stopIfTrue="1" operator="lessThan">
      <formula>0</formula>
    </cfRule>
  </conditionalFormatting>
  <conditionalFormatting sqref="AN25:AR28">
    <cfRule type="cellIs" dxfId="532" priority="55" stopIfTrue="1" operator="lessThan">
      <formula>0</formula>
    </cfRule>
  </conditionalFormatting>
  <conditionalFormatting sqref="AN30:AR32">
    <cfRule type="cellIs" dxfId="531" priority="54" stopIfTrue="1" operator="lessThan">
      <formula>0</formula>
    </cfRule>
  </conditionalFormatting>
  <conditionalFormatting sqref="AN34:AR35">
    <cfRule type="cellIs" dxfId="530" priority="53" stopIfTrue="1" operator="lessThan">
      <formula>0</formula>
    </cfRule>
  </conditionalFormatting>
  <conditionalFormatting sqref="AS25:AV26 AS27:AU27">
    <cfRule type="cellIs" dxfId="529" priority="52" stopIfTrue="1" operator="lessThan">
      <formula>0</formula>
    </cfRule>
  </conditionalFormatting>
  <conditionalFormatting sqref="AS28:AV28">
    <cfRule type="cellIs" dxfId="528" priority="51" stopIfTrue="1" operator="lessThan">
      <formula>0</formula>
    </cfRule>
  </conditionalFormatting>
  <conditionalFormatting sqref="AS30:AV32">
    <cfRule type="cellIs" dxfId="527" priority="50" stopIfTrue="1" operator="lessThan">
      <formula>0</formula>
    </cfRule>
  </conditionalFormatting>
  <conditionalFormatting sqref="AI44:AI47">
    <cfRule type="cellIs" dxfId="526" priority="49" stopIfTrue="1" operator="lessThan">
      <formula>0</formula>
    </cfRule>
  </conditionalFormatting>
  <conditionalFormatting sqref="AI49:AI52">
    <cfRule type="cellIs" dxfId="525" priority="48" stopIfTrue="1" operator="lessThan">
      <formula>0</formula>
    </cfRule>
  </conditionalFormatting>
  <conditionalFormatting sqref="AI53">
    <cfRule type="cellIs" dxfId="524" priority="47" stopIfTrue="1" operator="lessThan">
      <formula>0</formula>
    </cfRule>
  </conditionalFormatting>
  <conditionalFormatting sqref="AI37:AI42">
    <cfRule type="cellIs" dxfId="523" priority="46" stopIfTrue="1" operator="lessThan">
      <formula>0</formula>
    </cfRule>
  </conditionalFormatting>
  <conditionalFormatting sqref="AN37:AR42">
    <cfRule type="cellIs" dxfId="522" priority="45" stopIfTrue="1" operator="lessThan">
      <formula>0</formula>
    </cfRule>
  </conditionalFormatting>
  <conditionalFormatting sqref="AN44:AR47">
    <cfRule type="cellIs" dxfId="521" priority="44" stopIfTrue="1" operator="lessThan">
      <formula>0</formula>
    </cfRule>
  </conditionalFormatting>
  <conditionalFormatting sqref="AN49:AR52">
    <cfRule type="cellIs" dxfId="520" priority="43" stopIfTrue="1" operator="lessThan">
      <formula>0</formula>
    </cfRule>
  </conditionalFormatting>
  <conditionalFormatting sqref="AN53:AP53">
    <cfRule type="cellIs" dxfId="519" priority="42" stopIfTrue="1" operator="lessThan">
      <formula>0</formula>
    </cfRule>
  </conditionalFormatting>
  <conditionalFormatting sqref="AS37:AS42">
    <cfRule type="cellIs" dxfId="518" priority="41" stopIfTrue="1" operator="lessThan">
      <formula>0</formula>
    </cfRule>
  </conditionalFormatting>
  <conditionalFormatting sqref="AS44:AS47">
    <cfRule type="cellIs" dxfId="517" priority="40" stopIfTrue="1" operator="lessThan">
      <formula>0</formula>
    </cfRule>
  </conditionalFormatting>
  <conditionalFormatting sqref="AT37:AT42">
    <cfRule type="cellIs" dxfId="516" priority="37" stopIfTrue="1" operator="lessThan">
      <formula>0</formula>
    </cfRule>
  </conditionalFormatting>
  <conditionalFormatting sqref="AT44:AT47">
    <cfRule type="cellIs" dxfId="515" priority="36" stopIfTrue="1" operator="lessThan">
      <formula>0</formula>
    </cfRule>
  </conditionalFormatting>
  <conditionalFormatting sqref="AT49:AT52">
    <cfRule type="cellIs" dxfId="514" priority="35" stopIfTrue="1" operator="lessThan">
      <formula>0</formula>
    </cfRule>
  </conditionalFormatting>
  <conditionalFormatting sqref="AT53">
    <cfRule type="cellIs" dxfId="513" priority="34" stopIfTrue="1" operator="lessThan">
      <formula>0</formula>
    </cfRule>
  </conditionalFormatting>
  <conditionalFormatting sqref="AU37:AU42">
    <cfRule type="cellIs" dxfId="512" priority="33" stopIfTrue="1" operator="lessThan">
      <formula>0</formula>
    </cfRule>
  </conditionalFormatting>
  <conditionalFormatting sqref="AU44:AU47">
    <cfRule type="cellIs" dxfId="511" priority="32" stopIfTrue="1" operator="lessThan">
      <formula>0</formula>
    </cfRule>
  </conditionalFormatting>
  <conditionalFormatting sqref="AU49:AU52">
    <cfRule type="cellIs" dxfId="510" priority="31" stopIfTrue="1" operator="lessThan">
      <formula>0</formula>
    </cfRule>
  </conditionalFormatting>
  <conditionalFormatting sqref="AU53">
    <cfRule type="cellIs" dxfId="509" priority="30" stopIfTrue="1" operator="lessThan">
      <formula>0</formula>
    </cfRule>
  </conditionalFormatting>
  <conditionalFormatting sqref="AV37:AV42">
    <cfRule type="cellIs" dxfId="508" priority="29" stopIfTrue="1" operator="lessThan">
      <formula>0</formula>
    </cfRule>
  </conditionalFormatting>
  <conditionalFormatting sqref="AV44:AV47">
    <cfRule type="cellIs" dxfId="507" priority="28" stopIfTrue="1" operator="lessThan">
      <formula>0</formula>
    </cfRule>
  </conditionalFormatting>
  <conditionalFormatting sqref="AV49:AV52">
    <cfRule type="cellIs" dxfId="506" priority="27" stopIfTrue="1" operator="lessThan">
      <formula>0</formula>
    </cfRule>
  </conditionalFormatting>
  <conditionalFormatting sqref="AV53">
    <cfRule type="cellIs" dxfId="505" priority="26" stopIfTrue="1" operator="lessThan">
      <formula>0</formula>
    </cfRule>
  </conditionalFormatting>
  <conditionalFormatting sqref="AS35:AV35">
    <cfRule type="cellIs" dxfId="504" priority="25" stopIfTrue="1" operator="lessThan">
      <formula>0</formula>
    </cfRule>
  </conditionalFormatting>
  <conditionalFormatting sqref="AV34">
    <cfRule type="cellIs" dxfId="503" priority="24" stopIfTrue="1" operator="lessThan">
      <formula>0</formula>
    </cfRule>
  </conditionalFormatting>
  <conditionalFormatting sqref="AT34">
    <cfRule type="cellIs" dxfId="502" priority="23" stopIfTrue="1" operator="lessThan">
      <formula>0</formula>
    </cfRule>
  </conditionalFormatting>
  <conditionalFormatting sqref="AW61:AW62">
    <cfRule type="cellIs" dxfId="501" priority="22" stopIfTrue="1" operator="lessThan">
      <formula>0</formula>
    </cfRule>
  </conditionalFormatting>
  <conditionalFormatting sqref="M56:O57 J56:J57">
    <cfRule type="cellIs" dxfId="500" priority="21" stopIfTrue="1" operator="lessThan">
      <formula>0</formula>
    </cfRule>
  </conditionalFormatting>
  <conditionalFormatting sqref="M58:O59 J58:J59">
    <cfRule type="cellIs" dxfId="499" priority="19" stopIfTrue="1" operator="lessThan">
      <formula>0</formula>
    </cfRule>
  </conditionalFormatting>
  <conditionalFormatting sqref="S56:U57 P56:P57">
    <cfRule type="cellIs" dxfId="498" priority="17" stopIfTrue="1" operator="lessThan">
      <formula>0</formula>
    </cfRule>
  </conditionalFormatting>
  <conditionalFormatting sqref="V56:W57">
    <cfRule type="cellIs" dxfId="497" priority="16" stopIfTrue="1" operator="lessThan">
      <formula>0</formula>
    </cfRule>
  </conditionalFormatting>
  <conditionalFormatting sqref="S59:U59 P59">
    <cfRule type="cellIs" dxfId="496" priority="15" stopIfTrue="1" operator="lessThan">
      <formula>0</formula>
    </cfRule>
  </conditionalFormatting>
  <conditionalFormatting sqref="V59:W59">
    <cfRule type="cellIs" dxfId="495" priority="14" stopIfTrue="1" operator="lessThan">
      <formula>0</formula>
    </cfRule>
  </conditionalFormatting>
  <conditionalFormatting sqref="S58:T58 P58">
    <cfRule type="cellIs" dxfId="494" priority="13" stopIfTrue="1" operator="lessThan">
      <formula>0</formula>
    </cfRule>
  </conditionalFormatting>
  <conditionalFormatting sqref="X56:X57">
    <cfRule type="cellIs" dxfId="493" priority="12" stopIfTrue="1" operator="lessThan">
      <formula>0</formula>
    </cfRule>
  </conditionalFormatting>
  <conditionalFormatting sqref="X59">
    <cfRule type="cellIs" dxfId="492" priority="11" stopIfTrue="1" operator="lessThan">
      <formula>0</formula>
    </cfRule>
  </conditionalFormatting>
  <conditionalFormatting sqref="X58">
    <cfRule type="cellIs" dxfId="491" priority="10" stopIfTrue="1" operator="lessThan">
      <formula>0</formula>
    </cfRule>
  </conditionalFormatting>
  <conditionalFormatting sqref="AA56:AA57">
    <cfRule type="cellIs" dxfId="490" priority="9" stopIfTrue="1" operator="lessThan">
      <formula>0</formula>
    </cfRule>
  </conditionalFormatting>
  <conditionalFormatting sqref="AA59">
    <cfRule type="cellIs" dxfId="489" priority="8" stopIfTrue="1" operator="lessThan">
      <formula>0</formula>
    </cfRule>
  </conditionalFormatting>
  <conditionalFormatting sqref="AA58">
    <cfRule type="cellIs" dxfId="488" priority="7" stopIfTrue="1" operator="lessThan">
      <formula>0</formula>
    </cfRule>
  </conditionalFormatting>
  <conditionalFormatting sqref="P13:P21 Q13:R15">
    <cfRule type="cellIs" dxfId="487" priority="83" stopIfTrue="1" operator="lessThan">
      <formula>0</formula>
    </cfRule>
  </conditionalFormatting>
  <conditionalFormatting sqref="AQ7:AR7 AO13:AP15 AN6:AN10 AN13:AN21">
    <cfRule type="cellIs" dxfId="486" priority="5" stopIfTrue="1" operator="lessThan">
      <formula>0</formula>
    </cfRule>
  </conditionalFormatting>
  <conditionalFormatting sqref="AU34">
    <cfRule type="cellIs" dxfId="485" priority="4" stopIfTrue="1" operator="lessThan">
      <formula>0</formula>
    </cfRule>
  </conditionalFormatting>
  <conditionalFormatting sqref="Q56:Q57">
    <cfRule type="cellIs" dxfId="484" priority="3" stopIfTrue="1" operator="lessThan">
      <formula>0</formula>
    </cfRule>
  </conditionalFormatting>
  <conditionalFormatting sqref="Q59">
    <cfRule type="cellIs" dxfId="483" priority="2" stopIfTrue="1" operator="lessThan">
      <formula>0</formula>
    </cfRule>
  </conditionalFormatting>
  <conditionalFormatting sqref="Q58">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topLeftCell="B1" zoomScale="80" zoomScaleNormal="80" workbookViewId="0">
      <selection activeCell="P53" sqref="P53"/>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v>2744698</v>
      </c>
      <c r="Q5" s="117">
        <v>2744698</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v>0</v>
      </c>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v>0</v>
      </c>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v>0</v>
      </c>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v>0</v>
      </c>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v>0</v>
      </c>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v>2689367</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v>2442074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v>378386</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v>2153.1432277159765</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v>207105</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v>1515</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v>-2250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f>P23+P26-P28+P30-P32+P34-P36+P38+P41-P43+P45+P46-P47-P49+P50+P51+P52+P53</f>
        <v>2856883</v>
      </c>
      <c r="Q54" s="115">
        <f t="shared" ref="Q54:T54" si="0">Q24+Q27+Q31-Q36+Q39+Q42+Q45+Q46-Q49+Q51+Q52+Q53</f>
        <v>2444227.143227716</v>
      </c>
      <c r="R54" s="115">
        <f t="shared" si="0"/>
        <v>0</v>
      </c>
      <c r="S54" s="115">
        <f t="shared" si="0"/>
        <v>0</v>
      </c>
      <c r="T54" s="115">
        <f t="shared" si="0"/>
        <v>0</v>
      </c>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f t="shared" ref="P55:T55" si="1">MIN(P56:P57)</f>
        <v>0</v>
      </c>
      <c r="Q55" s="114">
        <f t="shared" si="1"/>
        <v>0</v>
      </c>
      <c r="R55" s="114">
        <f t="shared" si="1"/>
        <v>0</v>
      </c>
      <c r="S55" s="114">
        <f t="shared" si="1"/>
        <v>0</v>
      </c>
      <c r="T55" s="114">
        <f t="shared" si="1"/>
        <v>0</v>
      </c>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v>0</v>
      </c>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Q5">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opLeftCell="B1" zoomScale="70" zoomScaleNormal="70" workbookViewId="0">
      <pane xSplit="5413" ySplit="1907" topLeftCell="B1" activePane="bottomRight"/>
      <selection activeCell="B1" sqref="B1"/>
      <selection pane="topRight" activeCell="B1" sqref="B1"/>
      <selection pane="bottomLeft" activeCell="B5" sqref="B5"/>
      <selection pane="bottomRight" activeCell="R49" sqref="R49"/>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v>1861424</v>
      </c>
      <c r="N5" s="118">
        <v>1421028</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v>1925095</v>
      </c>
      <c r="N6" s="110">
        <v>1544152</v>
      </c>
      <c r="O6" s="115">
        <f>'Pt 1 Summary of Data'!Q12+'Pt 1 Summary of Data'!S12-'Pt 1 Summary of Data'!T12+'Pt 1 Summary of Data'!Q22+'Pt 1 Summary of Data'!S22-'Pt 1 Summary of Data'!T22</f>
        <v>2444227.143227716</v>
      </c>
      <c r="P6" s="115">
        <f>SUM(M6:O6)</f>
        <v>5913474.143227716</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v>11828</v>
      </c>
      <c r="N7" s="110">
        <v>22929</v>
      </c>
      <c r="O7" s="115">
        <f>'Pt 1 Summary of Data'!Q37+'Pt 1 Summary of Data'!S37-'Pt 1 Summary of Data'!T37+'Pt 1 Summary of Data'!Q38+'Pt 1 Summary of Data'!S38-'Pt 1 Summary of Data'!T38+'Pt 1 Summary of Data'!Q39+'Pt 1 Summary of Data'!S39-'Pt 1 Summary of Data'!T39+'Pt 1 Summary of Data'!Q40+'Pt 1 Summary of Data'!S40+'Pt 1 Summary of Data'!T40+'Pt 1 Summary of Data'!Q41+'Pt 1 Summary of Data'!S41-'Pt 1 Summary of Data'!T41+'Pt 1 Summary of Data'!Q42+'Pt 1 Summary of Data'!S42-'Pt 1 Summary of Data'!T42</f>
        <v>30328</v>
      </c>
      <c r="P7" s="115">
        <f>SUM(M7:O7)</f>
        <v>65085</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f>M6+M7</f>
        <v>1936923</v>
      </c>
      <c r="N12" s="114">
        <f>N6+N7</f>
        <v>1567081</v>
      </c>
      <c r="O12" s="114">
        <f>O6+O7-O8-O9-O10-O11</f>
        <v>2474555.143227716</v>
      </c>
      <c r="P12" s="114">
        <f>P6+P7-P8-P9-P10-P11</f>
        <v>5978559.143227716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c r="F15" s="106"/>
      <c r="G15" s="107"/>
      <c r="H15" s="117"/>
      <c r="I15" s="118"/>
      <c r="J15" s="106"/>
      <c r="K15" s="106"/>
      <c r="L15" s="107"/>
      <c r="M15" s="117">
        <v>2258384</v>
      </c>
      <c r="N15" s="118">
        <v>2062330</v>
      </c>
      <c r="O15" s="106">
        <f>SUM('Pt 1 Summary of Data'!Q5:Q7)+SUM('Pt 1 Summary of Data'!S5:S7)-SUM('Pt 1 Summary of Data'!T5:T7)-SUM(O9:O11)+N55</f>
        <v>2744698</v>
      </c>
      <c r="P15" s="115">
        <f>SUM(M15:O15)</f>
        <v>7065412</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v>-190864</v>
      </c>
      <c r="N16" s="110">
        <v>5172</v>
      </c>
      <c r="O16" s="115">
        <f>SUM('Pt 1 Summary of Data'!Q25:Q28)+SUM('Pt 1 Summary of Data'!Q30:Q32)+SUM('Pt 1 Summary of Data'!Q34:Q35)+SUM('Pt 1 Summary of Data'!S25:S28)+SUM('Pt 1 Summary of Data'!S30:S32)+SUM('Pt 1 Summary of Data'!S34:S35)-SUM('Pt 1 Summary of Data'!T25:T28)-SUM('Pt 1 Summary of Data'!T30:T32)-SUM('Pt 1 Summary of Data'!T34:T35)+N56</f>
        <v>104040</v>
      </c>
      <c r="P16" s="115">
        <f>SUM(M16:O16)</f>
        <v>-81652</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f>M15-M16</f>
        <v>2449248</v>
      </c>
      <c r="N17" s="114">
        <f>N15-N16</f>
        <v>2057158</v>
      </c>
      <c r="O17" s="114">
        <f t="shared" ref="O17:P17" si="0">O15-O16</f>
        <v>2640658</v>
      </c>
      <c r="P17" s="114">
        <f t="shared" si="0"/>
        <v>7147064</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c r="F37" s="256"/>
      <c r="G37" s="312"/>
      <c r="H37" s="121"/>
      <c r="I37" s="122"/>
      <c r="J37" s="256"/>
      <c r="K37" s="256"/>
      <c r="L37" s="312"/>
      <c r="M37" s="121">
        <v>687.75</v>
      </c>
      <c r="N37" s="122">
        <v>547.41666666666663</v>
      </c>
      <c r="O37" s="256">
        <f>'Pt 1 Summary of Data'!Q60+'Pt 1 Summary of Data'!S60-'Pt 1 Summary of Data'!T60</f>
        <v>662</v>
      </c>
      <c r="P37" s="256">
        <f>SUM(M37:O37)</f>
        <v>1897.1666666666665</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f>0.083+((0.052-0.083)/(2500-1000))*(P37-1000)</f>
        <v>6.4458555555555561E-2</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f>P38*P40</f>
        <v>6.4458555555555561E-2</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c r="D44" s="260"/>
      <c r="E44" s="260"/>
      <c r="F44" s="260"/>
      <c r="G44" s="311"/>
      <c r="H44" s="262"/>
      <c r="I44" s="260"/>
      <c r="J44" s="260"/>
      <c r="K44" s="260"/>
      <c r="L44" s="311"/>
      <c r="M44" s="262">
        <f>M12/M17</f>
        <v>0.79082355073883903</v>
      </c>
      <c r="N44" s="262">
        <f t="shared" ref="N44:P44" si="1">N12/N17</f>
        <v>0.76176987863839341</v>
      </c>
      <c r="O44" s="262">
        <f t="shared" si="1"/>
        <v>0.93709792908726386</v>
      </c>
      <c r="P44" s="262">
        <f t="shared" si="1"/>
        <v>0.83650561170680937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f>P41</f>
        <v>6.4458555555555561E-2</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f>P44+P46</f>
        <v>0.90096416726236495</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v>0.85</v>
      </c>
      <c r="N49" s="140">
        <v>0.85</v>
      </c>
      <c r="O49" s="140">
        <v>0.85</v>
      </c>
      <c r="P49" s="140">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f>ROUND(P47,3)</f>
        <v>0.90100000000000002</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f>O15-O16</f>
        <v>2640658</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7" stopIfTrue="1" operator="lessThan">
      <formula>0</formula>
    </cfRule>
  </conditionalFormatting>
  <conditionalFormatting sqref="C15:C16">
    <cfRule type="cellIs" dxfId="38" priority="40" stopIfTrue="1" operator="lessThan">
      <formula>0</formula>
    </cfRule>
  </conditionalFormatting>
  <conditionalFormatting sqref="C5:C7">
    <cfRule type="cellIs" dxfId="37" priority="41" stopIfTrue="1" operator="lessThan">
      <formula>0</formula>
    </cfRule>
  </conditionalFormatting>
  <conditionalFormatting sqref="H15:H16">
    <cfRule type="cellIs" dxfId="36" priority="24" stopIfTrue="1" operator="lessThan">
      <formula>0</formula>
    </cfRule>
  </conditionalFormatting>
  <conditionalFormatting sqref="Q37">
    <cfRule type="cellIs" dxfId="35" priority="14" stopIfTrue="1" operator="lessThan">
      <formula>0</formula>
    </cfRule>
  </conditionalFormatting>
  <conditionalFormatting sqref="M37">
    <cfRule type="cellIs" dxfId="34" priority="18" stopIfTrue="1" operator="lessThan">
      <formula>0</formula>
    </cfRule>
  </conditionalFormatting>
  <conditionalFormatting sqref="H49:K49">
    <cfRule type="cellIs" dxfId="33" priority="21" stopIfTrue="1" operator="lessThan">
      <formula>0</formula>
    </cfRule>
  </conditionalFormatting>
  <conditionalFormatting sqref="Q49:T49">
    <cfRule type="cellIs" dxfId="32" priority="13" stopIfTrue="1" operator="lessThan">
      <formula>0</formula>
    </cfRule>
  </conditionalFormatting>
  <conditionalFormatting sqref="M5:M7">
    <cfRule type="cellIs" dxfId="31" priority="20" stopIfTrue="1" operator="lessThan">
      <formula>0</formula>
    </cfRule>
  </conditionalFormatting>
  <conditionalFormatting sqref="L22">
    <cfRule type="cellIs" dxfId="30" priority="23" stopIfTrue="1" operator="lessThan">
      <formula>0</formula>
    </cfRule>
  </conditionalFormatting>
  <conditionalFormatting sqref="G22">
    <cfRule type="cellIs" dxfId="29" priority="29" stopIfTrue="1" operator="lessThan">
      <formula>0</formula>
    </cfRule>
  </conditionalFormatting>
  <conditionalFormatting sqref="C49:F49">
    <cfRule type="cellIs" dxfId="28" priority="26" stopIfTrue="1" operator="lessThan">
      <formula>0</formula>
    </cfRule>
  </conditionalFormatting>
  <conditionalFormatting sqref="H5:H7">
    <cfRule type="cellIs" dxfId="27" priority="25" stopIfTrue="1" operator="lessThan">
      <formula>0</formula>
    </cfRule>
  </conditionalFormatting>
  <conditionalFormatting sqref="H37">
    <cfRule type="cellIs" dxfId="26" priority="22" stopIfTrue="1" operator="lessThan">
      <formula>0</formula>
    </cfRule>
  </conditionalFormatting>
  <conditionalFormatting sqref="M15:M16">
    <cfRule type="cellIs" dxfId="25" priority="19" stopIfTrue="1" operator="lessThan">
      <formula>0</formula>
    </cfRule>
  </conditionalFormatting>
  <conditionalFormatting sqref="M49:P49">
    <cfRule type="cellIs" dxfId="24" priority="17" stopIfTrue="1" operator="lessThan">
      <formula>0</formula>
    </cfRule>
  </conditionalFormatting>
  <conditionalFormatting sqref="Q5:Q7">
    <cfRule type="cellIs" dxfId="23" priority="16" stopIfTrue="1" operator="lessThan">
      <formula>0</formula>
    </cfRule>
  </conditionalFormatting>
  <conditionalFormatting sqref="Q15:Q16">
    <cfRule type="cellIs" dxfId="22" priority="15" stopIfTrue="1" operator="lessThan">
      <formula>0</formula>
    </cfRule>
  </conditionalFormatting>
  <conditionalFormatting sqref="U5:U7">
    <cfRule type="cellIs" dxfId="21" priority="12" stopIfTrue="1" operator="lessThan">
      <formula>0</formula>
    </cfRule>
  </conditionalFormatting>
  <conditionalFormatting sqref="U15:U16">
    <cfRule type="cellIs" dxfId="20" priority="11" stopIfTrue="1" operator="lessThan">
      <formula>0</formula>
    </cfRule>
  </conditionalFormatting>
  <conditionalFormatting sqref="U37">
    <cfRule type="cellIs" dxfId="19" priority="10" stopIfTrue="1" operator="lessThan">
      <formula>0</formula>
    </cfRule>
  </conditionalFormatting>
  <conditionalFormatting sqref="U49:X49">
    <cfRule type="cellIs" dxfId="18" priority="9" stopIfTrue="1" operator="lessThan">
      <formula>0</formula>
    </cfRule>
  </conditionalFormatting>
  <conditionalFormatting sqref="Y5:Y7">
    <cfRule type="cellIs" dxfId="17" priority="8" stopIfTrue="1" operator="lessThan">
      <formula>0</formula>
    </cfRule>
  </conditionalFormatting>
  <conditionalFormatting sqref="Y15:Y16">
    <cfRule type="cellIs" dxfId="16" priority="7" stopIfTrue="1" operator="lessThan">
      <formula>0</formula>
    </cfRule>
  </conditionalFormatting>
  <conditionalFormatting sqref="Y37">
    <cfRule type="cellIs" dxfId="15" priority="6" stopIfTrue="1" operator="lessThan">
      <formula>0</formula>
    </cfRule>
  </conditionalFormatting>
  <conditionalFormatting sqref="Y49:AB49">
    <cfRule type="cellIs" dxfId="14" priority="5" stopIfTrue="1" operator="lessThan">
      <formula>0</formula>
    </cfRule>
  </conditionalFormatting>
  <conditionalFormatting sqref="AL49:AN49">
    <cfRule type="cellIs" dxfId="13"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 sqref="D20"/>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7" thickBot="1" x14ac:dyDescent="0.55000000000000004">
      <c r="B5" s="205" t="s">
        <v>348</v>
      </c>
      <c r="C5" s="263"/>
      <c r="D5" s="264"/>
      <c r="E5" s="264"/>
      <c r="F5" s="264"/>
      <c r="G5" s="264"/>
      <c r="H5" s="264"/>
      <c r="I5" s="264"/>
      <c r="J5" s="264"/>
      <c r="K5" s="265"/>
    </row>
    <row r="6" spans="2:11" ht="13" thickTop="1" x14ac:dyDescent="0.4">
      <c r="B6" s="206" t="s">
        <v>101</v>
      </c>
      <c r="C6" s="362"/>
      <c r="D6" s="123"/>
      <c r="E6" s="123">
        <v>0</v>
      </c>
      <c r="F6" s="363"/>
      <c r="G6" s="123"/>
      <c r="H6" s="123"/>
      <c r="I6" s="363"/>
      <c r="J6" s="363"/>
      <c r="K6" s="372"/>
    </row>
    <row r="7" spans="2:11" x14ac:dyDescent="0.4">
      <c r="B7" s="155" t="s">
        <v>102</v>
      </c>
      <c r="C7" s="124"/>
      <c r="D7" s="126"/>
      <c r="E7" s="126">
        <v>0</v>
      </c>
      <c r="F7" s="126"/>
      <c r="G7" s="126"/>
      <c r="H7" s="126"/>
      <c r="I7" s="374"/>
      <c r="J7" s="374"/>
      <c r="K7" s="209"/>
    </row>
    <row r="8" spans="2:11" x14ac:dyDescent="0.4">
      <c r="B8" s="155" t="s">
        <v>103</v>
      </c>
      <c r="C8" s="361"/>
      <c r="D8" s="126"/>
      <c r="E8" s="126">
        <v>0</v>
      </c>
      <c r="F8" s="364"/>
      <c r="G8" s="126"/>
      <c r="H8" s="126"/>
      <c r="I8" s="374"/>
      <c r="J8" s="374"/>
      <c r="K8" s="373"/>
    </row>
    <row r="9" spans="2:11" ht="13.2" customHeight="1" x14ac:dyDescent="0.4">
      <c r="B9" s="155" t="s">
        <v>104</v>
      </c>
      <c r="C9" s="124"/>
      <c r="D9" s="126"/>
      <c r="E9" s="126">
        <v>0</v>
      </c>
      <c r="F9" s="126"/>
      <c r="G9" s="126"/>
      <c r="H9" s="126"/>
      <c r="I9" s="374"/>
      <c r="J9" s="374"/>
      <c r="K9" s="209"/>
    </row>
    <row r="10" spans="2:11" ht="16.7" thickBot="1" x14ac:dyDescent="0.55000000000000004">
      <c r="B10" s="205" t="s">
        <v>349</v>
      </c>
      <c r="C10" s="70"/>
      <c r="D10" s="74"/>
      <c r="E10" s="74"/>
      <c r="F10" s="74"/>
      <c r="G10" s="74"/>
      <c r="H10" s="74"/>
      <c r="I10" s="74"/>
      <c r="J10" s="74"/>
      <c r="K10" s="266"/>
    </row>
    <row r="11" spans="2:11" s="5" customFormat="1" ht="13" thickTop="1" x14ac:dyDescent="0.4">
      <c r="B11" s="206" t="s">
        <v>457</v>
      </c>
      <c r="C11" s="117"/>
      <c r="D11" s="119"/>
      <c r="E11" s="119">
        <v>0</v>
      </c>
      <c r="F11" s="119"/>
      <c r="G11" s="119"/>
      <c r="H11" s="119"/>
      <c r="I11" s="312"/>
      <c r="J11" s="312"/>
      <c r="K11" s="365"/>
    </row>
    <row r="12" spans="2:11" x14ac:dyDescent="0.4">
      <c r="B12" s="207" t="s">
        <v>93</v>
      </c>
      <c r="C12" s="109"/>
      <c r="D12" s="113"/>
      <c r="E12" s="113">
        <v>0</v>
      </c>
      <c r="F12" s="113"/>
      <c r="G12" s="113"/>
      <c r="H12" s="113"/>
      <c r="I12" s="311"/>
      <c r="J12" s="311"/>
      <c r="K12" s="366"/>
    </row>
    <row r="13" spans="2:11" x14ac:dyDescent="0.4">
      <c r="B13" s="207" t="s">
        <v>94</v>
      </c>
      <c r="C13" s="109"/>
      <c r="D13" s="113"/>
      <c r="E13" s="113">
        <v>0</v>
      </c>
      <c r="F13" s="113"/>
      <c r="G13" s="113"/>
      <c r="H13" s="113"/>
      <c r="I13" s="311"/>
      <c r="J13" s="311"/>
      <c r="K13" s="366"/>
    </row>
    <row r="14" spans="2:11" x14ac:dyDescent="0.4">
      <c r="B14" s="207" t="s">
        <v>95</v>
      </c>
      <c r="C14" s="109"/>
      <c r="D14" s="113"/>
      <c r="E14" s="113">
        <v>0</v>
      </c>
      <c r="F14" s="113"/>
      <c r="G14" s="113"/>
      <c r="H14" s="113"/>
      <c r="I14" s="311"/>
      <c r="J14" s="311"/>
      <c r="K14" s="366"/>
    </row>
    <row r="15" spans="2:11" ht="16.7" thickBot="1" x14ac:dyDescent="0.55000000000000004">
      <c r="B15" s="205" t="s">
        <v>350</v>
      </c>
      <c r="C15" s="70"/>
      <c r="D15" s="74"/>
      <c r="E15" s="74"/>
      <c r="F15" s="74"/>
      <c r="G15" s="74"/>
      <c r="H15" s="74"/>
      <c r="I15" s="74"/>
      <c r="J15" s="74"/>
      <c r="K15" s="266"/>
    </row>
    <row r="16" spans="2:11" s="5" customFormat="1" ht="13" thickTop="1" x14ac:dyDescent="0.4">
      <c r="B16" s="206" t="s">
        <v>206</v>
      </c>
      <c r="C16" s="117"/>
      <c r="D16" s="119"/>
      <c r="E16" s="119">
        <v>0</v>
      </c>
      <c r="F16" s="119"/>
      <c r="G16" s="119"/>
      <c r="H16" s="119"/>
      <c r="I16" s="312"/>
      <c r="J16" s="312"/>
      <c r="K16" s="365"/>
    </row>
    <row r="17" spans="2:12" s="5" customFormat="1" x14ac:dyDescent="0.4">
      <c r="B17" s="207" t="s">
        <v>203</v>
      </c>
      <c r="C17" s="109"/>
      <c r="D17" s="113"/>
      <c r="E17" s="113">
        <v>0</v>
      </c>
      <c r="F17" s="113"/>
      <c r="G17" s="113"/>
      <c r="H17" s="113"/>
      <c r="I17" s="311"/>
      <c r="J17" s="311"/>
      <c r="K17" s="366"/>
    </row>
    <row r="18" spans="2:12" ht="25.35" x14ac:dyDescent="0.4">
      <c r="B18" s="155" t="s">
        <v>207</v>
      </c>
      <c r="C18" s="369"/>
      <c r="D18" s="139"/>
      <c r="E18" s="139">
        <v>0</v>
      </c>
      <c r="F18" s="139"/>
      <c r="G18" s="139"/>
      <c r="H18" s="139"/>
      <c r="I18" s="353"/>
      <c r="J18" s="353"/>
      <c r="K18" s="367"/>
    </row>
    <row r="19" spans="2:12" x14ac:dyDescent="0.4">
      <c r="B19" s="155" t="s">
        <v>208</v>
      </c>
      <c r="C19" s="351"/>
      <c r="D19" s="139"/>
      <c r="E19" s="139">
        <v>0</v>
      </c>
      <c r="F19" s="370"/>
      <c r="G19" s="139"/>
      <c r="H19" s="139"/>
      <c r="I19" s="353"/>
      <c r="J19" s="353"/>
      <c r="K19" s="371"/>
    </row>
    <row r="20" spans="2:12" ht="25.35" x14ac:dyDescent="0.4">
      <c r="B20" s="155" t="s">
        <v>209</v>
      </c>
      <c r="C20" s="369"/>
      <c r="D20" s="139"/>
      <c r="E20" s="139">
        <v>0</v>
      </c>
      <c r="F20" s="139"/>
      <c r="G20" s="139"/>
      <c r="H20" s="139"/>
      <c r="I20" s="353"/>
      <c r="J20" s="353"/>
      <c r="K20" s="367"/>
    </row>
    <row r="21" spans="2:12" x14ac:dyDescent="0.4">
      <c r="B21" s="155" t="s">
        <v>210</v>
      </c>
      <c r="C21" s="351"/>
      <c r="D21" s="139"/>
      <c r="E21" s="139">
        <v>0</v>
      </c>
      <c r="F21" s="370"/>
      <c r="G21" s="139"/>
      <c r="H21" s="139"/>
      <c r="I21" s="353"/>
      <c r="J21" s="353"/>
      <c r="K21" s="371"/>
    </row>
    <row r="22" spans="2:12" s="5" customFormat="1" ht="13" thickBot="1" x14ac:dyDescent="0.45">
      <c r="B22" s="211" t="s">
        <v>211</v>
      </c>
      <c r="C22" s="186"/>
      <c r="D22" s="212"/>
      <c r="E22" s="212">
        <v>0</v>
      </c>
      <c r="F22" s="212"/>
      <c r="G22" s="212"/>
      <c r="H22" s="212"/>
      <c r="I22" s="359"/>
      <c r="J22" s="359"/>
      <c r="K22" s="368"/>
    </row>
    <row r="23" spans="2:12" s="5" customFormat="1" ht="100.2" customHeight="1" x14ac:dyDescent="0.4">
      <c r="B23" s="102" t="s">
        <v>212</v>
      </c>
      <c r="C23" s="389" t="s">
        <v>545</v>
      </c>
      <c r="D23" s="390"/>
      <c r="E23" s="390"/>
      <c r="F23" s="390"/>
      <c r="G23" s="390"/>
      <c r="H23" s="390"/>
      <c r="I23" s="390"/>
      <c r="J23" s="390"/>
      <c r="K23" s="391"/>
    </row>
    <row r="24" spans="2:12" s="5" customFormat="1" ht="100.2" customHeight="1" x14ac:dyDescent="0.4">
      <c r="B24" s="101" t="s">
        <v>213</v>
      </c>
      <c r="C24" s="392" t="s">
        <v>546</v>
      </c>
      <c r="D24" s="393"/>
      <c r="E24" s="393"/>
      <c r="F24" s="393"/>
      <c r="G24" s="393"/>
      <c r="H24" s="393"/>
      <c r="I24" s="393"/>
      <c r="J24" s="393"/>
      <c r="K24" s="394"/>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G6:H9 D6:E9 E11:E14">
    <cfRule type="cellIs" dxfId="12" priority="15" stopIfTrue="1" operator="lessThan">
      <formula>0</formula>
    </cfRule>
  </conditionalFormatting>
  <conditionalFormatting sqref="K7">
    <cfRule type="cellIs" dxfId="11" priority="8" stopIfTrue="1" operator="lessThan">
      <formula>0</formula>
    </cfRule>
  </conditionalFormatting>
  <conditionalFormatting sqref="C7">
    <cfRule type="cellIs" dxfId="10" priority="12" stopIfTrue="1" operator="lessThan">
      <formula>0</formula>
    </cfRule>
  </conditionalFormatting>
  <conditionalFormatting sqref="C9">
    <cfRule type="cellIs" dxfId="9" priority="11" stopIfTrue="1" operator="lessThan">
      <formula>0</formula>
    </cfRule>
  </conditionalFormatting>
  <conditionalFormatting sqref="F9">
    <cfRule type="cellIs" dxfId="8" priority="10" stopIfTrue="1" operator="lessThan">
      <formula>0</formula>
    </cfRule>
  </conditionalFormatting>
  <conditionalFormatting sqref="K22">
    <cfRule type="cellIs" dxfId="7" priority="2" stopIfTrue="1" operator="lessThan">
      <formula>0</formula>
    </cfRule>
  </conditionalFormatting>
  <conditionalFormatting sqref="F7">
    <cfRule type="cellIs" dxfId="6" priority="9" stopIfTrue="1" operator="lessThan">
      <formula>0</formula>
    </cfRule>
  </conditionalFormatting>
  <conditionalFormatting sqref="K9">
    <cfRule type="cellIs" dxfId="5" priority="7" stopIfTrue="1" operator="lessThan">
      <formula>0</formula>
    </cfRule>
  </conditionalFormatting>
  <conditionalFormatting sqref="K12:K14">
    <cfRule type="cellIs" dxfId="4" priority="6" stopIfTrue="1" operator="lessThan">
      <formula>0</formula>
    </cfRule>
  </conditionalFormatting>
  <conditionalFormatting sqref="C16:H17">
    <cfRule type="cellIs" dxfId="3" priority="5" stopIfTrue="1" operator="lessThan">
      <formula>0</formula>
    </cfRule>
  </conditionalFormatting>
  <conditionalFormatting sqref="K16:K17">
    <cfRule type="cellIs" dxfId="2" priority="4" stopIfTrue="1" operator="lessThan">
      <formula>0</formula>
    </cfRule>
  </conditionalFormatting>
  <conditionalFormatting sqref="C22:H22">
    <cfRule type="cellIs" dxfId="1" priority="3" stopIfTrue="1" operator="lessThan">
      <formula>0</formula>
    </cfRule>
  </conditionalFormatting>
  <conditionalFormatting sqref="E16:E22">
    <cfRule type="cellIs" dxfId="0"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122" activePane="bottomRight" state="frozen"/>
      <selection activeCell="B1" sqref="B1"/>
      <selection pane="topRight" activeCell="B1" sqref="B1"/>
      <selection pane="bottomLeft" activeCell="B1" sqref="B1"/>
      <selection pane="bottomRight" activeCell="D123" sqref="D123:D126"/>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381" t="s">
        <v>502</v>
      </c>
      <c r="C5" s="150"/>
      <c r="D5" s="221" t="s">
        <v>506</v>
      </c>
      <c r="E5" s="7"/>
    </row>
    <row r="6" spans="1:5" ht="35.25" customHeight="1" x14ac:dyDescent="0.4">
      <c r="B6" s="381" t="s">
        <v>503</v>
      </c>
      <c r="C6" s="150"/>
      <c r="D6" s="222" t="s">
        <v>507</v>
      </c>
      <c r="E6" s="7"/>
    </row>
    <row r="7" spans="1:5" ht="35.25" customHeight="1" x14ac:dyDescent="0.4">
      <c r="B7" s="382" t="s">
        <v>504</v>
      </c>
      <c r="C7" s="150"/>
      <c r="D7" s="222" t="s">
        <v>508</v>
      </c>
      <c r="E7" s="7"/>
    </row>
    <row r="8" spans="1:5" ht="35.25" customHeight="1" x14ac:dyDescent="0.4">
      <c r="B8" s="381" t="s">
        <v>505</v>
      </c>
      <c r="C8" s="150"/>
      <c r="D8" s="222" t="s">
        <v>509</v>
      </c>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381" t="s">
        <v>510</v>
      </c>
      <c r="C27" s="150"/>
      <c r="D27" s="223" t="s">
        <v>511</v>
      </c>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381" t="s">
        <v>512</v>
      </c>
      <c r="C34" s="150"/>
      <c r="D34" s="223" t="s">
        <v>511</v>
      </c>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381" t="s">
        <v>513</v>
      </c>
      <c r="C41" s="150"/>
      <c r="D41" s="222" t="s">
        <v>514</v>
      </c>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381" t="s">
        <v>515</v>
      </c>
      <c r="C48" s="150"/>
      <c r="D48" s="222" t="s">
        <v>514</v>
      </c>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381" t="s">
        <v>517</v>
      </c>
      <c r="C56" s="152"/>
      <c r="D56" s="383" t="s">
        <v>516</v>
      </c>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381" t="s">
        <v>518</v>
      </c>
      <c r="C67" s="152"/>
      <c r="D67" s="222" t="s">
        <v>519</v>
      </c>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381" t="s">
        <v>520</v>
      </c>
      <c r="C78" s="152"/>
      <c r="D78" s="222" t="s">
        <v>521</v>
      </c>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381" t="s">
        <v>522</v>
      </c>
      <c r="C89" s="152"/>
      <c r="D89" s="222" t="s">
        <v>523</v>
      </c>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384" t="s">
        <v>524</v>
      </c>
      <c r="C100" s="152"/>
      <c r="D100" s="222" t="s">
        <v>525</v>
      </c>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382" t="s">
        <v>526</v>
      </c>
      <c r="C111" s="152"/>
      <c r="D111" s="222" t="s">
        <v>527</v>
      </c>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384" t="s">
        <v>528</v>
      </c>
      <c r="C123" s="150"/>
      <c r="D123" s="385" t="s">
        <v>532</v>
      </c>
      <c r="E123" s="7"/>
    </row>
    <row r="124" spans="2:5" s="5" customFormat="1" ht="35.25" customHeight="1" x14ac:dyDescent="0.4">
      <c r="B124" s="381" t="s">
        <v>529</v>
      </c>
      <c r="C124" s="150"/>
      <c r="D124" s="383" t="s">
        <v>533</v>
      </c>
      <c r="E124" s="27"/>
    </row>
    <row r="125" spans="2:5" s="5" customFormat="1" ht="35.25" customHeight="1" x14ac:dyDescent="0.4">
      <c r="B125" s="381" t="s">
        <v>530</v>
      </c>
      <c r="C125" s="150"/>
      <c r="D125" s="383" t="s">
        <v>534</v>
      </c>
      <c r="E125" s="27"/>
    </row>
    <row r="126" spans="2:5" s="5" customFormat="1" ht="35.25" customHeight="1" x14ac:dyDescent="0.4">
      <c r="B126" s="219" t="s">
        <v>531</v>
      </c>
      <c r="C126" s="150"/>
      <c r="D126" s="383" t="s">
        <v>533</v>
      </c>
      <c r="E126" s="27"/>
    </row>
    <row r="127" spans="2:5" s="5" customFormat="1" ht="35.25" customHeight="1" x14ac:dyDescent="0.4">
      <c r="B127" s="388"/>
      <c r="C127" s="150"/>
      <c r="D127" s="388"/>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384" t="s">
        <v>535</v>
      </c>
      <c r="C134" s="150"/>
      <c r="D134" s="385" t="s">
        <v>532</v>
      </c>
      <c r="E134" s="27"/>
    </row>
    <row r="135" spans="2:5" s="5" customFormat="1" ht="35.25" customHeight="1" x14ac:dyDescent="0.4">
      <c r="B135" s="381" t="s">
        <v>530</v>
      </c>
      <c r="C135" s="150"/>
      <c r="D135" s="383" t="s">
        <v>536</v>
      </c>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386" t="s">
        <v>537</v>
      </c>
      <c r="C145" s="150"/>
      <c r="D145" s="387" t="s">
        <v>538</v>
      </c>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386" t="s">
        <v>539</v>
      </c>
      <c r="C156" s="150"/>
      <c r="D156" s="222" t="s">
        <v>540</v>
      </c>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386" t="s">
        <v>541</v>
      </c>
      <c r="C167" s="150"/>
      <c r="D167" s="222" t="s">
        <v>540</v>
      </c>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386" t="s">
        <v>542</v>
      </c>
      <c r="C178" s="150"/>
      <c r="D178" s="222" t="s">
        <v>540</v>
      </c>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t="s">
        <v>543</v>
      </c>
      <c r="C189" s="150"/>
      <c r="D189" s="222" t="s">
        <v>514</v>
      </c>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386" t="s">
        <v>544</v>
      </c>
      <c r="C200" s="150"/>
      <c r="D200" s="222" t="s">
        <v>527</v>
      </c>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4">
    <dataValidation allowBlank="1" showErrorMessage="1" prompt="Non input cell – does not accept input from user" sqref="D166 D4 D33 D40 D47 D54:D55 D121:D122 C66:D66 C77:D77 C88:D88 C99:D99 C110:D110 D133 D144 D155 D199 D177 D188 D25:D26" xr:uid="{00000000-0002-0000-0600-000000000000}"/>
    <dataValidation showInputMessage="1" showErrorMessage="1" prompt="Accepts input from user" sqref="B5:B24 D123:D126 D128:D132 B27:B32 D27:D32 B34:B39 D34:D39 B41:B46 D41:D46 D48:D53 B48:B53 D200:D209 D56:D65 D67:D76 D78:D87 D89:D98 D100:D109 D111:D120 D5:D24 D134:D143 B134:B143 B145:B154 D145:D154 D156:D165 B156:B165 B167:B176 D167:D176 B178:B187 D178:D187 B189:B198 D189:D198 B200:B209 B56:B65 B67:B76 B78:B87 B89:B98 B100:B109 B111:B120 B128:B132 B123:B126" xr:uid="{00000000-0002-0000-0600-000001000000}"/>
    <dataValidation allowBlank="1" showInputMessage="1" showErrorMessage="1" prompt="Does not accept input from user" sqref="C4:C55 C121:C209" xr:uid="{00000000-0002-0000-0600-000002000000}"/>
    <dataValidation type="list" showInputMessage="1" showErrorMessage="1" prompt="Accepts input from user" sqref="C56:C65 C67:C76 C78:C87 C89:C98 C100:C109 C111:C120" xr:uid="{00000000-0002-0000-0600-000003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2017-12-06T23:06:47Z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