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707" yWindow="180" windowWidth="17113" windowHeight="7753" tabRatio="836" firstSheet="2"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iterate="1" iterateDelta="0.01"/>
</workbook>
</file>

<file path=xl/calcChain.xml><?xml version="1.0" encoding="utf-8"?>
<calcChain xmlns="http://schemas.openxmlformats.org/spreadsheetml/2006/main">
  <c r="J11" i="10" l="1"/>
  <c r="L10" i="10" l="1"/>
  <c r="L20" i="10" l="1"/>
  <c r="D5" i="4" l="1"/>
  <c r="E35" i="4" l="1"/>
  <c r="E34" i="4"/>
  <c r="O7" i="10" l="1"/>
  <c r="P41" i="10" l="1"/>
  <c r="P46" i="10" s="1"/>
  <c r="N17" i="10"/>
  <c r="M17" i="10"/>
  <c r="N12" i="10"/>
  <c r="N44" i="10" s="1"/>
  <c r="M12" i="10"/>
  <c r="M44" i="10" s="1"/>
  <c r="J10" i="10"/>
  <c r="K10" i="10" s="1"/>
  <c r="F38" i="10"/>
  <c r="F41" i="10" s="1"/>
  <c r="F46" i="10" s="1"/>
  <c r="P7" i="10" l="1"/>
  <c r="D17" i="10" l="1"/>
  <c r="C17" i="10"/>
  <c r="I12" i="10"/>
  <c r="H12" i="10"/>
  <c r="K11" i="10"/>
  <c r="D12" i="10"/>
  <c r="D44" i="10" s="1"/>
  <c r="C12" i="10"/>
  <c r="C44" i="10" s="1"/>
  <c r="E11" i="10"/>
  <c r="F11" i="10" s="1"/>
  <c r="E10" i="10"/>
  <c r="F10" i="10" s="1"/>
  <c r="E9" i="10"/>
  <c r="F9" i="10" s="1"/>
  <c r="E8" i="10"/>
  <c r="F8" i="10" s="1"/>
  <c r="J7" i="10"/>
  <c r="K7" i="10" s="1"/>
  <c r="E7" i="10"/>
  <c r="F7" i="10" s="1"/>
  <c r="O5" i="4"/>
  <c r="L16" i="10" s="1"/>
  <c r="Q5" i="4"/>
  <c r="O16" i="10" l="1"/>
  <c r="P16" i="10" s="1"/>
  <c r="O15" i="10"/>
  <c r="P15" i="10" s="1"/>
  <c r="L15" i="10"/>
  <c r="P17" i="10" l="1"/>
  <c r="L28" i="10"/>
  <c r="L29" i="10"/>
  <c r="L25" i="10"/>
  <c r="O17" i="10"/>
  <c r="P51" i="10"/>
  <c r="L7" i="10" l="1"/>
  <c r="I22" i="4"/>
  <c r="I12" i="4"/>
  <c r="I5" i="4"/>
  <c r="O54" i="18"/>
  <c r="O12" i="4" s="1"/>
  <c r="I60" i="4" l="1"/>
  <c r="O60" i="4"/>
  <c r="E60" i="4"/>
  <c r="Q60" i="4"/>
  <c r="O37" i="10" s="1"/>
  <c r="P37" i="10" s="1"/>
  <c r="K60" i="4"/>
  <c r="J37" i="10" s="1"/>
  <c r="K37" i="10" s="1"/>
  <c r="K38" i="10" s="1"/>
  <c r="K41" i="10" s="1"/>
  <c r="K46" i="10" s="1"/>
  <c r="K12" i="4"/>
  <c r="T22" i="4"/>
  <c r="M22" i="4"/>
  <c r="N22" i="4"/>
  <c r="H22" i="4"/>
  <c r="T55" i="18"/>
  <c r="E55" i="18"/>
  <c r="E22" i="4" s="1"/>
  <c r="F55" i="18"/>
  <c r="F22" i="4" s="1"/>
  <c r="G55" i="18"/>
  <c r="G22" i="4" s="1"/>
  <c r="H55" i="18"/>
  <c r="J55" i="18"/>
  <c r="K55" i="18"/>
  <c r="K22" i="4" s="1"/>
  <c r="L55" i="18"/>
  <c r="L22" i="4" s="1"/>
  <c r="M55" i="18"/>
  <c r="N55" i="18"/>
  <c r="O55" i="18"/>
  <c r="O22" i="4" s="1"/>
  <c r="L6" i="10" s="1"/>
  <c r="L19" i="10" s="1"/>
  <c r="P55" i="18"/>
  <c r="Q55" i="18"/>
  <c r="Q22" i="4" s="1"/>
  <c r="R55" i="18"/>
  <c r="R22" i="4" s="1"/>
  <c r="S55" i="18"/>
  <c r="S22" i="4" s="1"/>
  <c r="T54" i="18"/>
  <c r="S54" i="18"/>
  <c r="R54" i="18"/>
  <c r="Q54" i="18"/>
  <c r="Q12" i="4" s="1"/>
  <c r="N54" i="18"/>
  <c r="L54" i="18"/>
  <c r="M54" i="18"/>
  <c r="K54" i="18"/>
  <c r="F54" i="18"/>
  <c r="F12" i="4" s="1"/>
  <c r="G54" i="18"/>
  <c r="G12" i="4" s="1"/>
  <c r="H54" i="18"/>
  <c r="E54" i="18"/>
  <c r="E12" i="4" s="1"/>
  <c r="H12" i="4"/>
  <c r="F5" i="4"/>
  <c r="G5" i="4"/>
  <c r="H5" i="4"/>
  <c r="K5" i="4"/>
  <c r="E5" i="4"/>
  <c r="L21" i="10" l="1"/>
  <c r="L24" i="10"/>
  <c r="L23" i="10" s="1"/>
  <c r="L27" i="10" s="1"/>
  <c r="L31" i="10" s="1"/>
  <c r="L32" i="10" s="1"/>
  <c r="E37" i="10"/>
  <c r="F37" i="10" s="1"/>
  <c r="E6" i="10"/>
  <c r="E12" i="10" s="1"/>
  <c r="J6" i="10"/>
  <c r="O6" i="10"/>
  <c r="P6" i="10" s="1"/>
  <c r="P12" i="10" s="1"/>
  <c r="P44" i="10" s="1"/>
  <c r="P47" i="10" s="1"/>
  <c r="P50" i="10" s="1"/>
  <c r="E15" i="10"/>
  <c r="E16" i="10"/>
  <c r="F16" i="10" s="1"/>
  <c r="J15" i="10"/>
  <c r="J16" i="10"/>
  <c r="K16" i="10" s="1"/>
  <c r="L26" i="10" l="1"/>
  <c r="L30" i="10" s="1"/>
  <c r="L33" i="10"/>
  <c r="F6" i="10"/>
  <c r="F12" i="10" s="1"/>
  <c r="O12" i="10"/>
  <c r="O44" i="10" s="1"/>
  <c r="K6" i="10"/>
  <c r="K12" i="10" s="1"/>
  <c r="J12" i="10"/>
  <c r="F51" i="10"/>
  <c r="F15" i="10"/>
  <c r="F17" i="10" s="1"/>
  <c r="E17" i="10"/>
  <c r="E44" i="10" s="1"/>
  <c r="J17" i="10"/>
  <c r="K15" i="10"/>
  <c r="K17" i="10" s="1"/>
  <c r="K51" i="10"/>
  <c r="K44" i="10" l="1"/>
  <c r="K47" i="10" s="1"/>
  <c r="K50" i="10" s="1"/>
  <c r="F44" i="10"/>
  <c r="F47" i="10" s="1"/>
  <c r="F50" i="10" s="1"/>
  <c r="J44" i="10"/>
  <c r="D55" i="18" l="1"/>
  <c r="D54" i="18"/>
  <c r="P54" i="18"/>
  <c r="P12" i="4" s="1"/>
  <c r="P22" i="4" l="1"/>
  <c r="D22" i="4"/>
  <c r="D12" i="4"/>
  <c r="P5" i="4"/>
  <c r="I17" i="10" l="1"/>
  <c r="I44" i="10" s="1"/>
  <c r="H17" i="10"/>
  <c r="H44" i="10" s="1"/>
  <c r="J22" i="4"/>
  <c r="D60" i="4"/>
  <c r="P60" i="4"/>
  <c r="J54" i="18"/>
  <c r="J12" i="4" s="1"/>
  <c r="J60" i="4"/>
  <c r="J5" i="4"/>
</calcChain>
</file>

<file path=xl/sharedStrings.xml><?xml version="1.0" encoding="utf-8"?>
<sst xmlns="http://schemas.openxmlformats.org/spreadsheetml/2006/main" count="618" uniqueCount="547">
  <si>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</si>
  <si>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</si>
  <si>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</si>
  <si>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</si>
  <si>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</si>
  <si>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</si>
  <si>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</si>
  <si>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</si>
  <si>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</si>
  <si>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</si>
  <si>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</si>
  <si>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</si>
  <si>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</si>
  <si>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</si>
  <si>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</si>
  <si>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</si>
  <si>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</si>
  <si>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</si>
  <si>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</si>
  <si>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</si>
  <si>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</si>
  <si>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</si>
  <si>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</si>
  <si>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</si>
  <si>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</si>
  <si>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</si>
  <si>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</si>
  <si>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</si>
  <si>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</si>
  <si>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</si>
  <si>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</si>
  <si>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</si>
  <si>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</si>
  <si>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</si>
  <si>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</si>
  <si>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</si>
  <si>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</si>
  <si>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</si>
  <si>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</si>
  <si>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</si>
  <si>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</si>
  <si>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</si>
  <si>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</si>
  <si>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</si>
  <si>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</si>
  <si>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</si>
  <si>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</si>
  <si>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</si>
  <si>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</si>
  <si>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</si>
  <si>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</si>
  <si>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</si>
  <si>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</si>
  <si>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</si>
  <si>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</si>
  <si>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</si>
  <si>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</si>
  <si>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</si>
  <si>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</si>
  <si>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</si>
  <si>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</si>
  <si>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</si>
  <si>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</si>
  <si>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</si>
  <si>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</si>
  <si>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</si>
  <si>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</si>
  <si>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</si>
  <si>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</si>
  <si>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</si>
  <si>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</si>
  <si>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</si>
  <si>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</si>
  <si>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</si>
  <si>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</si>
  <si>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</si>
  <si>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</si>
  <si>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</si>
  <si>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</si>
  <si>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</si>
  <si>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</si>
  <si>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</si>
  <si>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</si>
  <si>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</si>
  <si>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</si>
  <si>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</si>
  <si>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</si>
  <si>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</si>
  <si>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</si>
  <si>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</si>
  <si>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</si>
  <si>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</si>
  <si>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</si>
  <si>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</si>
  <si>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</si>
  <si>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</si>
  <si>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</si>
  <si>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</si>
  <si>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</si>
  <si>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</si>
  <si>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</si>
  <si>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</si>
  <si>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</si>
  <si>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</si>
  <si>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</si>
  <si>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</si>
  <si>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</si>
  <si>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</si>
  <si>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</si>
  <si>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</si>
  <si>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</si>
  <si>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</si>
  <si>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</si>
  <si>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</si>
  <si>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</si>
  <si>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</si>
  <si>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</si>
  <si>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</si>
  <si>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</si>
  <si>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</si>
  <si>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</si>
  <si>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</si>
  <si>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</si>
  <si>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</si>
  <si>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</si>
  <si>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</si>
  <si>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</si>
  <si>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</si>
  <si>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</si>
  <si>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</si>
  <si>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</si>
  <si>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</si>
  <si>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</si>
  <si>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</si>
  <si>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</si>
  <si>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</si>
  <si>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</si>
  <si>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</si>
  <si>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</si>
  <si>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</si>
  <si>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</si>
  <si>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</si>
  <si>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</si>
  <si>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</si>
  <si>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</si>
  <si>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</si>
  <si>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</si>
  <si>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</si>
  <si>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</si>
  <si>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</si>
  <si>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</si>
  <si>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</si>
  <si>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</si>
  <si>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</si>
  <si>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</si>
  <si>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</si>
  <si>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</si>
  <si>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</si>
  <si>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</si>
  <si>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</si>
  <si>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</si>
  <si>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</si>
  <si>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</si>
  <si>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</si>
  <si>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</si>
  <si>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</si>
  <si>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</si>
  <si>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</si>
  <si>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</si>
  <si>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</si>
  <si>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</si>
  <si>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</si>
  <si>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</si>
  <si>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</si>
  <si>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</si>
  <si>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</si>
  <si>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</si>
  <si>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</si>
  <si>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</si>
  <si>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</si>
  <si>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</si>
  <si>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</si>
  <si>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</si>
  <si>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</si>
  <si>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</si>
  <si>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</si>
  <si>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</si>
  <si>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</si>
  <si>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</si>
  <si>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</si>
  <si>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</si>
  <si>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</si>
  <si>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</si>
  <si>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</si>
  <si>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</si>
  <si>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</si>
  <si>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</si>
  <si>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</si>
  <si>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</si>
  <si>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</si>
  <si>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</si>
  <si>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</si>
  <si>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</si>
  <si>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</si>
  <si>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</si>
  <si>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</si>
  <si>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</si>
  <si>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</si>
  <si>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</si>
  <si>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</si>
  <si>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</si>
  <si>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</si>
  <si>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</si>
  <si>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</si>
  <si>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</si>
  <si>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</si>
  <si>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</si>
  <si>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</si>
  <si>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</si>
  <si>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</si>
  <si>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</si>
  <si>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</si>
  <si>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</si>
  <si>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</si>
  <si>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</si>
  <si>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</si>
  <si>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</si>
  <si>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</si>
  <si>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</si>
  <si>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</si>
  <si>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</si>
  <si>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</si>
  <si>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</si>
  <si>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</si>
  <si>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</si>
  <si>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</si>
  <si>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</si>
  <si>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</si>
  <si>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</si>
  <si>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</si>
  <si>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</si>
  <si>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</si>
  <si>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</si>
  <si>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</si>
  <si>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</si>
  <si>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</si>
  <si>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</si>
  <si>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</si>
  <si>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</si>
  <si>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</si>
  <si>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</si>
  <si>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</si>
  <si>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</si>
  <si>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</si>
  <si>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</si>
  <si>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</si>
  <si>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</si>
  <si>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</si>
  <si>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</si>
  <si>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</si>
  <si>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</si>
  <si>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</si>
  <si>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</si>
  <si>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</si>
  <si>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</si>
  <si>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</si>
  <si>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</si>
  <si>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</si>
  <si>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</si>
  <si>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</si>
  <si>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</si>
  <si>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</si>
  <si>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</si>
  <si>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</si>
  <si>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</si>
  <si>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</si>
  <si>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</si>
  <si>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</si>
  <si>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</si>
  <si>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</si>
  <si>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</si>
  <si>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</si>
  <si>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</si>
  <si>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</si>
  <si>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</si>
  <si>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</si>
  <si>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</si>
  <si>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</si>
  <si>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</si>
  <si>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</si>
  <si>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</si>
  <si>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</si>
  <si>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</si>
  <si>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</si>
  <si>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</si>
  <si>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</si>
  <si>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</si>
  <si>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</si>
  <si>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</si>
  <si>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</si>
  <si>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</si>
  <si>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</si>
  <si>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</si>
  <si>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</si>
  <si>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</si>
  <si>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</si>
  <si>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</si>
  <si>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</si>
  <si>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</si>
  <si>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</si>
  <si>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</si>
  <si>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</si>
  <si>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</si>
  <si>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</si>
  <si>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</si>
  <si>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</si>
  <si>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</si>
  <si>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</si>
  <si>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</si>
  <si>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</si>
  <si>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</si>
  <si>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</si>
  <si>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</si>
  <si>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</si>
  <si>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</si>
  <si>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</si>
  <si>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</si>
  <si>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</si>
  <si>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</si>
  <si>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</si>
  <si>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</si>
  <si>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</si>
  <si>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</si>
  <si>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</si>
  <si>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</si>
  <si>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</si>
  <si>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</si>
  <si>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</si>
  <si>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</si>
  <si>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</si>
  <si>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</si>
  <si>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</si>
  <si>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</si>
  <si>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</si>
  <si>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</si>
  <si>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</si>
  <si>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</si>
  <si>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</si>
  <si>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</si>
  <si>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</si>
  <si>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</si>
  <si>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</si>
  <si>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</si>
  <si>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</si>
  <si>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</si>
  <si>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</si>
  <si>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</si>
  <si>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</si>
  <si>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</si>
  <si>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</si>
  <si>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</si>
  <si>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</si>
  <si>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</si>
  <si>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</si>
  <si>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</si>
  <si>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</si>
  <si>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</si>
  <si>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</si>
  <si>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</si>
  <si>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</si>
  <si>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</si>
  <si>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</si>
  <si>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</si>
  <si>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</si>
  <si>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</si>
  <si>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</si>
  <si>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</si>
  <si>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</si>
  <si>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</si>
  <si>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</si>
  <si>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</si>
  <si>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</si>
  <si>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</si>
  <si>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</si>
  <si>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</si>
  <si>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</si>
  <si>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</si>
  <si>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</si>
  <si>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</si>
  <si>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</si>
  <si>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</si>
  <si>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</si>
  <si>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</si>
  <si>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</si>
  <si>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</si>
  <si>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</si>
  <si>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</si>
  <si>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</si>
  <si>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</si>
  <si>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</si>
  <si>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</si>
  <si>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</si>
  <si>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</si>
  <si>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</si>
  <si>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</si>
  <si>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</si>
  <si>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</si>
  <si>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</si>
  <si>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</si>
  <si>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</si>
  <si>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</si>
  <si>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</si>
  <si>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</si>
  <si>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</si>
  <si>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</si>
  <si>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</si>
  <si>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</si>
  <si>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</si>
  <si>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</si>
  <si>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</si>
  <si>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</si>
  <si>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</si>
  <si>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</si>
  <si>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</si>
  <si>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</si>
  <si>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</si>
  <si>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</si>
  <si>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</si>
  <si>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</si>
  <si>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</si>
  <si>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</si>
  <si>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</si>
  <si>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</si>
  <si>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</si>
  <si>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</si>
  <si>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</si>
  <si>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</si>
  <si>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</si>
  <si>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</si>
  <si>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</si>
  <si>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</si>
  <si>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</si>
  <si>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</si>
  <si>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</si>
  <si>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</si>
  <si>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</si>
  <si>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</si>
  <si>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</si>
  <si>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</si>
  <si>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</si>
  <si>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</si>
  <si>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</si>
  <si>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</si>
  <si>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</si>
  <si>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</si>
  <si>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</si>
  <si>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</si>
  <si>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</si>
  <si>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</si>
  <si>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</si>
  <si>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</si>
  <si>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</si>
  <si>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</si>
  <si>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</si>
  <si>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</si>
  <si>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</si>
  <si>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</si>
  <si>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</si>
  <si>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</si>
  <si>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</si>
  <si>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</si>
  <si>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</si>
  <si>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</si>
  <si>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</si>
  <si>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</si>
  <si>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</si>
  <si>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</si>
  <si>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</si>
  <si>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</si>
  <si>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</si>
  <si>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</si>
  <si>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</si>
  <si>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</si>
  <si>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</si>
  <si>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</si>
  <si>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</si>
  <si>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</si>
  <si>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</si>
  <si>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</si>
  <si>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</si>
  <si>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</si>
  <si>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</si>
  <si>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</si>
  <si>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</si>
  <si>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Bluegrass Family Health</t>
  </si>
  <si>
    <t>2014</t>
  </si>
  <si>
    <t>651 Perimeter Dr, Ste 300 Lexington, KY 40517-4136</t>
  </si>
  <si>
    <t>611241101</t>
  </si>
  <si>
    <t>068747</t>
  </si>
  <si>
    <t>95071</t>
  </si>
  <si>
    <t>40586</t>
  </si>
  <si>
    <t>77</t>
  </si>
  <si>
    <t>Incurred Claims</t>
  </si>
  <si>
    <t>Medical FFS</t>
  </si>
  <si>
    <t>Rx Drugs</t>
  </si>
  <si>
    <t>Capitations</t>
  </si>
  <si>
    <t>see breakout below</t>
  </si>
  <si>
    <t xml:space="preserve">Based on actual claims paid and incurred for each category plus an IBNR estiamte for each category that was proportiately allocated to match overall total </t>
  </si>
  <si>
    <t>Actual RxDrug paid claims that were proportionately adjusted to match eligible RxDrug expenses as provided by the PBMs</t>
  </si>
  <si>
    <t>based on actual capitations shown in database (DB entries based on membership and pmpm rates)</t>
  </si>
  <si>
    <t>Federal taxes and assessments</t>
  </si>
  <si>
    <t>Percentage based on premiums.</t>
  </si>
  <si>
    <t>State insurance, premium and other taxes</t>
  </si>
  <si>
    <t xml:space="preserve">Community benefit expenditures </t>
  </si>
  <si>
    <t>None</t>
  </si>
  <si>
    <t>Regulatory authority licenses and fees</t>
  </si>
  <si>
    <t>Nurse First (nurse triage 24/7)($.75PMPM), case management (staff plus 50% supervisor allocation), diabetic report card, 15% director healthcare operations, 3% COO, and 1.25% President's salary</t>
  </si>
  <si>
    <t>Improve Health outcomes</t>
  </si>
  <si>
    <t>Activites to prevent hospital readmission</t>
  </si>
  <si>
    <t>Discharge Planning Staff (15% director CCMS, 3.0% COO, and 1.25% president's salary)</t>
  </si>
  <si>
    <t>Improve patient safety and reduce medical errors</t>
  </si>
  <si>
    <t>Special Delivery Program, QI nurse review staff (15% director healthcare operations, 3.0% COO, and 1.25% president's salary)</t>
  </si>
  <si>
    <t>Wellness and health promotion activities</t>
  </si>
  <si>
    <t>Healthy Roads online ($.10 pmpm for age GT 18), Employers with Healthyroads riders-subsidized.  Healthwise Handbook (administrative support staff,(Medical Review 10%, 32% Medical Director,  3.0% COO, and 1.25% president's salary)</t>
  </si>
  <si>
    <t>Health Information Technology expenses related to health improvement</t>
  </si>
  <si>
    <t>25% CCMS software license allocated to each Quality Inprovement function</t>
  </si>
  <si>
    <t>Allowable ICD-10 Expenses</t>
  </si>
  <si>
    <t>10% IT manager, 15% IT programmers, 10% staff coordinator, 2% IT Director, and 1% COO</t>
  </si>
  <si>
    <t>Cost containment expenses not included in quality improvement expenses</t>
  </si>
  <si>
    <t>Express Scripts</t>
  </si>
  <si>
    <t>OPTUM</t>
  </si>
  <si>
    <t>Medimpact</t>
  </si>
  <si>
    <t>Percentage based on premiums</t>
  </si>
  <si>
    <t>Drug utilization review expense provided by PBM</t>
  </si>
  <si>
    <t>8.2% of capitation payment per Nervous and Mental vendor</t>
  </si>
  <si>
    <t>All other claims adjustment expenses</t>
  </si>
  <si>
    <t>12.8% of capitation payment per Nervous and Mental vendor</t>
  </si>
  <si>
    <t>Direct sales salaries and benefits</t>
  </si>
  <si>
    <t>Actual sales salaries for each state based on sales reps</t>
  </si>
  <si>
    <t>Agents and brokers fees and commissions</t>
  </si>
  <si>
    <t>Percentage based on Premiums.</t>
  </si>
  <si>
    <t>Other taxes</t>
  </si>
  <si>
    <t>Other general and administrative expenses</t>
  </si>
  <si>
    <t>Community benefit expenditures</t>
  </si>
  <si>
    <t>ICD-10 implementation expenses</t>
  </si>
  <si>
    <t>not applicable</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</si>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</sst>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31" fillId="0" borderId="107" xfId="0" applyFont="1" applyBorder="1" applyAlignment="1" applyProtection="1">
      <alignment wrapText="1"/>
      <protection locked="0"/>
    </xf>
    <xf numFmtId="0" fontId="0" fillId="0" borderId="108" xfId="0" applyBorder="1" applyAlignment="1" applyProtection="1">
      <alignment horizontal="left" wrapText="1" indent="3"/>
      <protection locked="0"/>
    </xf>
    <xf numFmtId="0" fontId="0" fillId="30" borderId="107" xfId="0" applyFont="1" applyFill="1" applyBorder="1" applyAlignment="1" applyProtection="1">
      <alignment wrapText="1"/>
      <protection locked="0"/>
    </xf>
    <xf numFmtId="0" fontId="31" fillId="0" borderId="108" xfId="0" applyFont="1" applyFill="1" applyBorder="1" applyAlignment="1" applyProtection="1">
      <alignment horizontal="left" wrapText="1" indent="3"/>
      <protection locked="0"/>
    </xf>
    <xf numFmtId="0" fontId="31" fillId="0" borderId="107" xfId="0" applyFont="1" applyFill="1" applyBorder="1" applyAlignment="1" applyProtection="1">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61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615"/>
      <tableStyleElement type="secondRowStripe" dxfId="614"/>
      <tableStyleElement type="firstColumnStripe" dxfId="613"/>
      <tableStyleElement type="secondColumnStripe" dxfId="6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7" sqref="C7"/>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7" t="s">
        <v>501</v>
      </c>
      <c r="B4" s="232" t="s">
        <v>45</v>
      </c>
      <c r="C4" s="376" t="s">
        <v>494</v>
      </c>
    </row>
    <row r="5" spans="1:6" x14ac:dyDescent="0.4">
      <c r="B5" s="232" t="s">
        <v>215</v>
      </c>
      <c r="C5" s="376"/>
    </row>
    <row r="6" spans="1:6" x14ac:dyDescent="0.4">
      <c r="B6" s="232" t="s">
        <v>216</v>
      </c>
      <c r="C6" s="376" t="s">
        <v>497</v>
      </c>
    </row>
    <row r="7" spans="1:6" x14ac:dyDescent="0.4">
      <c r="B7" s="232" t="s">
        <v>128</v>
      </c>
      <c r="C7" s="376" t="s">
        <v>498</v>
      </c>
    </row>
    <row r="8" spans="1:6" x14ac:dyDescent="0.4">
      <c r="B8" s="232" t="s">
        <v>36</v>
      </c>
      <c r="C8" s="376"/>
    </row>
    <row r="9" spans="1:6" x14ac:dyDescent="0.4">
      <c r="B9" s="232" t="s">
        <v>41</v>
      </c>
      <c r="C9" s="376" t="s">
        <v>499</v>
      </c>
    </row>
    <row r="10" spans="1:6" x14ac:dyDescent="0.4">
      <c r="B10" s="232" t="s">
        <v>58</v>
      </c>
      <c r="C10" s="376" t="s">
        <v>494</v>
      </c>
    </row>
    <row r="11" spans="1:6" x14ac:dyDescent="0.4">
      <c r="B11" s="232" t="s">
        <v>355</v>
      </c>
      <c r="C11" s="376" t="s">
        <v>500</v>
      </c>
    </row>
    <row r="12" spans="1:6" x14ac:dyDescent="0.4">
      <c r="B12" s="232" t="s">
        <v>35</v>
      </c>
      <c r="C12" s="376" t="s">
        <v>157</v>
      </c>
    </row>
    <row r="13" spans="1:6" x14ac:dyDescent="0.4">
      <c r="B13" s="232" t="s">
        <v>50</v>
      </c>
      <c r="C13" s="376" t="s">
        <v>157</v>
      </c>
    </row>
    <row r="14" spans="1:6" x14ac:dyDescent="0.4">
      <c r="B14" s="232" t="s">
        <v>51</v>
      </c>
      <c r="C14" s="376" t="s">
        <v>496</v>
      </c>
    </row>
    <row r="15" spans="1:6" x14ac:dyDescent="0.4">
      <c r="B15" s="232" t="s">
        <v>217</v>
      </c>
      <c r="C15" s="376" t="s">
        <v>135</v>
      </c>
    </row>
    <row r="16" spans="1:6" x14ac:dyDescent="0.4">
      <c r="B16" s="233" t="s">
        <v>219</v>
      </c>
      <c r="C16" s="378" t="s">
        <v>135</v>
      </c>
    </row>
    <row r="17" spans="1:3" x14ac:dyDescent="0.4">
      <c r="B17" s="232" t="s">
        <v>218</v>
      </c>
      <c r="C17" s="376" t="s">
        <v>133</v>
      </c>
    </row>
    <row r="18" spans="1:3" x14ac:dyDescent="0.4">
      <c r="B18" s="234" t="s">
        <v>53</v>
      </c>
      <c r="C18" s="376"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opLeftCell="B1" zoomScale="70" zoomScaleNormal="70" workbookViewId="0">
      <pane xSplit="5460" ySplit="2353" topLeftCell="M1" activePane="bottomRight"/>
      <selection activeCell="B1" sqref="B1"/>
      <selection pane="topRight" activeCell="C1" sqref="C1"/>
      <selection pane="bottomLeft" activeCell="B5" sqref="B5"/>
      <selection pane="bottomRight" activeCell="L38" sqref="L3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Claims'!D6+'Pt 2 Premium and Claims'!D5-'Pt 2 Premium and Claims'!D7-'Pt 2 Premium and Claims'!D13+'Pt 2 Premium and Claims'!D14+'Pt 2 Premium and Claims'!D15+'Pt 2 Premium and Claims'!D16+'Pt 2 Premium and Claims'!D17</f>
        <v>28409</v>
      </c>
      <c r="E5" s="105">
        <f>'Pt 2 Premium and Claims'!E6+'Pt 2 Premium and Claims'!E5-'Pt 2 Premium and Claims'!E7-'Pt 2 Premium and Claims'!E13+'Pt 2 Premium and Claims'!E14+'Pt 2 Premium and Claims'!E15+'Pt 2 Premium and Claims'!E16+'Pt 2 Premium and Claims'!E17</f>
        <v>28409</v>
      </c>
      <c r="F5" s="105">
        <f>'Pt 2 Premium and Claims'!F6+'Pt 2 Premium and Claims'!F5-'Pt 2 Premium and Claims'!F7-'Pt 2 Premium and Claims'!F13+'Pt 2 Premium and Claims'!F14+'Pt 2 Premium and Claims'!F15+'Pt 2 Premium and Claims'!F16+'Pt 2 Premium and Claims'!F17</f>
        <v>0</v>
      </c>
      <c r="G5" s="105">
        <f>'Pt 2 Premium and Claims'!G6+'Pt 2 Premium and Claims'!G5-'Pt 2 Premium and Claims'!G7-'Pt 2 Premium and Claims'!G13+'Pt 2 Premium and Claims'!G14+'Pt 2 Premium and Claims'!G15+'Pt 2 Premium and Claims'!G16+'Pt 2 Premium and Claims'!G17</f>
        <v>0</v>
      </c>
      <c r="H5" s="105">
        <f>'Pt 2 Premium and Claims'!H6+'Pt 2 Premium and Claims'!H5-'Pt 2 Premium and Claims'!H7-'Pt 2 Premium and Claims'!H13+'Pt 2 Premium and Claims'!H14+'Pt 2 Premium and Claims'!H15+'Pt 2 Premium and Claims'!H16+'Pt 2 Premium and Claims'!H17</f>
        <v>0</v>
      </c>
      <c r="I5" s="105">
        <f>'Pt 2 Premium and Claims'!I6+'Pt 2 Premium and Claims'!I5-'Pt 2 Premium and Claims'!I7-'Pt 2 Premium and Claims'!I13+'Pt 2 Premium and Claims'!I14+'Pt 2 Premium and Claims'!I15+'Pt 2 Premium and Claims'!I16+'Pt 2 Premium and Claims'!I17</f>
        <v>0</v>
      </c>
      <c r="J5" s="105">
        <f>'Pt 2 Premium and Claims'!J6+'Pt 2 Premium and Claims'!J5-'Pt 2 Premium and Claims'!J7-'Pt 2 Premium and Claims'!J13+'Pt 2 Premium and Claims'!J14+'Pt 2 Premium and Claims'!J15+'Pt 2 Premium and Claims'!J16+'Pt 2 Premium and Claims'!J17</f>
        <v>23183739</v>
      </c>
      <c r="K5" s="105">
        <f>'Pt 2 Premium and Claims'!K6+'Pt 2 Premium and Claims'!K5-'Pt 2 Premium and Claims'!K7-'Pt 2 Premium and Claims'!K13+'Pt 2 Premium and Claims'!K14+'Pt 2 Premium and Claims'!K15+'Pt 2 Premium and Claims'!K16+'Pt 2 Premium and Claims'!K17</f>
        <v>23183739</v>
      </c>
      <c r="L5" s="106"/>
      <c r="M5" s="106"/>
      <c r="N5" s="106"/>
      <c r="O5" s="105">
        <f>'Pt 2 Premium and Claims'!O6+'Pt 2 Premium and Claims'!O5-'Pt 2 Premium and Claims'!O7-'Pt 2 Premium and Claims'!O13+'Pt 2 Premium and Claims'!O14+'Pt 2 Premium and Claims'!O15+'Pt 2 Premium and Claims'!O16+'Pt 2 Premium and Claims'!O17</f>
        <v>2425872</v>
      </c>
      <c r="P5" s="105">
        <f>'Pt 2 Premium and Claims'!P6+'Pt 2 Premium and Claims'!P5-'Pt 2 Premium and Claims'!P7-'Pt 2 Premium and Claims'!P13+'Pt 2 Premium and Claims'!P14+'Pt 2 Premium and Claims'!P15+'Pt 2 Premium and Claims'!P16+'Pt 2 Premium and Claims'!P17</f>
        <v>120075293</v>
      </c>
      <c r="Q5" s="105">
        <f>'Pt 2 Premium and Claims'!Q6+'Pt 2 Premium and Claims'!Q5-'Pt 2 Premium and Claims'!Q7-'Pt 2 Premium and Claims'!Q13+'Pt 2 Premium and Claims'!Q14+'Pt 2 Premium and Claims'!Q15+'Pt 2 Premium and Claims'!Q16+'Pt 2 Premium and Claims'!Q17</f>
        <v>120075293</v>
      </c>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c r="AT5" s="107"/>
      <c r="AU5" s="107"/>
      <c r="AV5" s="108"/>
      <c r="AW5" s="316"/>
    </row>
    <row r="6" spans="1:49" x14ac:dyDescent="0.4">
      <c r="B6" s="155" t="s">
        <v>223</v>
      </c>
      <c r="C6" s="62" t="s">
        <v>12</v>
      </c>
      <c r="D6" s="109">
        <v>0</v>
      </c>
      <c r="E6" s="110"/>
      <c r="F6" s="110"/>
      <c r="G6" s="111"/>
      <c r="H6" s="111"/>
      <c r="I6" s="112"/>
      <c r="J6" s="109">
        <v>0</v>
      </c>
      <c r="K6" s="110">
        <v>0</v>
      </c>
      <c r="L6" s="110"/>
      <c r="M6" s="111"/>
      <c r="N6" s="111"/>
      <c r="O6" s="112"/>
      <c r="P6" s="109">
        <v>0</v>
      </c>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4">
      <c r="B7" s="155" t="s">
        <v>224</v>
      </c>
      <c r="C7" s="62" t="s">
        <v>13</v>
      </c>
      <c r="D7" s="109">
        <v>0</v>
      </c>
      <c r="E7" s="110"/>
      <c r="F7" s="110"/>
      <c r="G7" s="110"/>
      <c r="H7" s="110"/>
      <c r="I7" s="109"/>
      <c r="J7" s="109">
        <v>0</v>
      </c>
      <c r="K7" s="110">
        <v>0</v>
      </c>
      <c r="L7" s="110"/>
      <c r="M7" s="110"/>
      <c r="N7" s="110"/>
      <c r="O7" s="109"/>
      <c r="P7" s="109">
        <v>0</v>
      </c>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35" x14ac:dyDescent="0.4">
      <c r="B8" s="155" t="s">
        <v>225</v>
      </c>
      <c r="C8" s="62" t="s">
        <v>59</v>
      </c>
      <c r="D8" s="109">
        <v>-97</v>
      </c>
      <c r="E8" s="288"/>
      <c r="F8" s="289"/>
      <c r="G8" s="289"/>
      <c r="H8" s="289"/>
      <c r="I8" s="292"/>
      <c r="J8" s="109">
        <v>-85665</v>
      </c>
      <c r="K8" s="288"/>
      <c r="L8" s="289"/>
      <c r="M8" s="289"/>
      <c r="N8" s="289"/>
      <c r="O8" s="292"/>
      <c r="P8" s="109">
        <v>-396786</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4">
      <c r="B9" s="155" t="s">
        <v>226</v>
      </c>
      <c r="C9" s="62" t="s">
        <v>60</v>
      </c>
      <c r="D9" s="109">
        <v>0</v>
      </c>
      <c r="E9" s="287"/>
      <c r="F9" s="290"/>
      <c r="G9" s="290"/>
      <c r="H9" s="290"/>
      <c r="I9" s="291"/>
      <c r="J9" s="109">
        <v>0</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4">
      <c r="B10" s="155" t="s">
        <v>227</v>
      </c>
      <c r="C10" s="62" t="s">
        <v>52</v>
      </c>
      <c r="D10" s="109">
        <v>0</v>
      </c>
      <c r="E10" s="287"/>
      <c r="F10" s="290"/>
      <c r="G10" s="290"/>
      <c r="H10" s="290"/>
      <c r="I10" s="291"/>
      <c r="J10" s="109">
        <v>0</v>
      </c>
      <c r="K10" s="287"/>
      <c r="L10" s="290"/>
      <c r="M10" s="290"/>
      <c r="N10" s="290"/>
      <c r="O10" s="291"/>
      <c r="P10" s="109">
        <v>0</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47753</v>
      </c>
      <c r="E12" s="105">
        <f>'Pt 2 Premium and Claims'!E54</f>
        <v>53958</v>
      </c>
      <c r="F12" s="105">
        <f>'Pt 2 Premium and Claims'!F54</f>
        <v>0</v>
      </c>
      <c r="G12" s="105">
        <f>'Pt 2 Premium and Claims'!G54</f>
        <v>0</v>
      </c>
      <c r="H12" s="105">
        <f>'Pt 2 Premium and Claims'!H54</f>
        <v>0</v>
      </c>
      <c r="I12" s="105">
        <f>'Pt 2 Premium and Claims'!I54</f>
        <v>0</v>
      </c>
      <c r="J12" s="105">
        <f>'Pt 2 Premium and Claims'!J54</f>
        <v>24060833</v>
      </c>
      <c r="K12" s="105">
        <f>'Pt 2 Premium and Claims'!K54</f>
        <v>23443752</v>
      </c>
      <c r="L12" s="106"/>
      <c r="M12" s="106"/>
      <c r="N12" s="106"/>
      <c r="O12" s="105">
        <f>'Pt 2 Premium and Claims'!O54</f>
        <v>3419541</v>
      </c>
      <c r="P12" s="105">
        <f>'Pt 2 Premium and Claims'!P54</f>
        <v>107064087</v>
      </c>
      <c r="Q12" s="105">
        <f>'Pt 2 Premium and Claims'!Q54</f>
        <v>107543570.34500457</v>
      </c>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c r="AT12" s="107"/>
      <c r="AU12" s="107"/>
      <c r="AV12" s="311"/>
      <c r="AW12" s="316"/>
    </row>
    <row r="13" spans="1:49" ht="25.35" x14ac:dyDescent="0.4">
      <c r="B13" s="155" t="s">
        <v>230</v>
      </c>
      <c r="C13" s="62" t="s">
        <v>37</v>
      </c>
      <c r="D13" s="109">
        <v>16731</v>
      </c>
      <c r="E13" s="110">
        <v>16780</v>
      </c>
      <c r="F13" s="110"/>
      <c r="G13" s="288"/>
      <c r="H13" s="289"/>
      <c r="I13" s="109"/>
      <c r="J13" s="109">
        <v>3576488</v>
      </c>
      <c r="K13" s="110">
        <v>3537231</v>
      </c>
      <c r="L13" s="110"/>
      <c r="M13" s="288"/>
      <c r="N13" s="289"/>
      <c r="O13" s="109">
        <v>806952</v>
      </c>
      <c r="P13" s="109">
        <v>19506483</v>
      </c>
      <c r="Q13" s="110">
        <v>19614711.948574193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35" x14ac:dyDescent="0.4">
      <c r="B14" s="155" t="s">
        <v>231</v>
      </c>
      <c r="C14" s="62" t="s">
        <v>6</v>
      </c>
      <c r="D14" s="109">
        <v>1585</v>
      </c>
      <c r="E14" s="109">
        <v>1857</v>
      </c>
      <c r="F14" s="110"/>
      <c r="G14" s="287"/>
      <c r="H14" s="290"/>
      <c r="I14" s="109"/>
      <c r="J14" s="109">
        <v>338855</v>
      </c>
      <c r="K14" s="109">
        <v>391495</v>
      </c>
      <c r="L14" s="110"/>
      <c r="M14" s="287"/>
      <c r="N14" s="290"/>
      <c r="O14" s="109">
        <v>72721.999335663349</v>
      </c>
      <c r="P14" s="109">
        <v>1968859</v>
      </c>
      <c r="Q14" s="109">
        <v>2170926</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5.35" x14ac:dyDescent="0.4">
      <c r="B15" s="155" t="s">
        <v>232</v>
      </c>
      <c r="C15" s="62" t="s">
        <v>7</v>
      </c>
      <c r="D15" s="109">
        <v>0</v>
      </c>
      <c r="E15" s="110"/>
      <c r="F15" s="110"/>
      <c r="G15" s="287"/>
      <c r="H15" s="293"/>
      <c r="I15" s="109"/>
      <c r="J15" s="109">
        <v>0</v>
      </c>
      <c r="K15" s="110"/>
      <c r="L15" s="110"/>
      <c r="M15" s="287"/>
      <c r="N15" s="293"/>
      <c r="O15" s="109"/>
      <c r="P15" s="109">
        <v>0</v>
      </c>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35" x14ac:dyDescent="0.4">
      <c r="B16" s="155" t="s">
        <v>233</v>
      </c>
      <c r="C16" s="62" t="s">
        <v>61</v>
      </c>
      <c r="D16" s="109">
        <v>-359</v>
      </c>
      <c r="E16" s="288"/>
      <c r="F16" s="289"/>
      <c r="G16" s="290"/>
      <c r="H16" s="290"/>
      <c r="I16" s="292"/>
      <c r="J16" s="109">
        <v>-291271</v>
      </c>
      <c r="K16" s="288"/>
      <c r="L16" s="289"/>
      <c r="M16" s="290"/>
      <c r="N16" s="290"/>
      <c r="O16" s="292"/>
      <c r="P16" s="109">
        <v>-1556826</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4">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4">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4">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4">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4">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4">
      <c r="B22" s="155" t="s">
        <v>239</v>
      </c>
      <c r="C22" s="62" t="s">
        <v>28</v>
      </c>
      <c r="D22" s="114">
        <f>'Pt 2 Premium and Claims'!D55</f>
        <v>0</v>
      </c>
      <c r="E22" s="114">
        <f>'Pt 2 Premium and Claims'!E55</f>
        <v>0</v>
      </c>
      <c r="F22" s="114">
        <f>'Pt 2 Premium and Claims'!F55</f>
        <v>0</v>
      </c>
      <c r="G22" s="114">
        <f>'Pt 2 Premium and Claims'!G55</f>
        <v>0</v>
      </c>
      <c r="H22" s="114">
        <f>'Pt 2 Premium and Claims'!H55</f>
        <v>0</v>
      </c>
      <c r="I22" s="114">
        <f>'Pt 2 Premium and Claims'!I55</f>
        <v>0</v>
      </c>
      <c r="J22" s="114">
        <f>'Pt 2 Premium and Claims'!J55</f>
        <v>0</v>
      </c>
      <c r="K22" s="114">
        <f>'Pt 2 Premium and Claims'!K55</f>
        <v>0</v>
      </c>
      <c r="L22" s="114">
        <f>'Pt 2 Premium and Claims'!L55</f>
        <v>0</v>
      </c>
      <c r="M22" s="114">
        <f>'Pt 2 Premium and Claims'!M55</f>
        <v>0</v>
      </c>
      <c r="N22" s="114">
        <f>'Pt 2 Premium and Claims'!N55</f>
        <v>0</v>
      </c>
      <c r="O22" s="114">
        <f>'Pt 2 Premium and Claims'!O55</f>
        <v>0</v>
      </c>
      <c r="P22" s="114">
        <f>'Pt 2 Premium and Claims'!P55</f>
        <v>0</v>
      </c>
      <c r="Q22" s="114">
        <f>'Pt 2 Premium and Claims'!Q55</f>
        <v>0</v>
      </c>
      <c r="R22" s="114">
        <f>'Pt 2 Premium and Claims'!R55</f>
        <v>0</v>
      </c>
      <c r="S22" s="114">
        <f>'Pt 2 Premium and Claims'!S55</f>
        <v>0</v>
      </c>
      <c r="T22" s="114">
        <f>'Pt 2 Premium and Claims'!T55</f>
        <v>0</v>
      </c>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4">
      <c r="A25" s="35"/>
      <c r="B25" s="158" t="s">
        <v>242</v>
      </c>
      <c r="C25" s="62"/>
      <c r="D25" s="109">
        <v>15</v>
      </c>
      <c r="E25" s="110">
        <v>15</v>
      </c>
      <c r="F25" s="110"/>
      <c r="G25" s="110"/>
      <c r="H25" s="110"/>
      <c r="I25" s="109"/>
      <c r="J25" s="110">
        <v>4546</v>
      </c>
      <c r="K25" s="110">
        <v>4546</v>
      </c>
      <c r="L25" s="110"/>
      <c r="M25" s="110"/>
      <c r="N25" s="110"/>
      <c r="O25" s="109">
        <v>662.60791568561501</v>
      </c>
      <c r="P25" s="109">
        <v>51468</v>
      </c>
      <c r="Q25" s="109">
        <v>3177442</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4">
      <c r="A26" s="35"/>
      <c r="B26" s="158" t="s">
        <v>243</v>
      </c>
      <c r="C26" s="62"/>
      <c r="D26" s="109">
        <v>14</v>
      </c>
      <c r="E26" s="110">
        <v>14</v>
      </c>
      <c r="F26" s="110"/>
      <c r="G26" s="110"/>
      <c r="H26" s="109"/>
      <c r="I26" s="109"/>
      <c r="J26" s="110">
        <v>12425</v>
      </c>
      <c r="K26" s="110">
        <v>12425</v>
      </c>
      <c r="L26" s="110"/>
      <c r="M26" s="110"/>
      <c r="N26" s="110"/>
      <c r="O26" s="109">
        <v>1768.0000000000002</v>
      </c>
      <c r="P26" s="109">
        <v>58119</v>
      </c>
      <c r="Q26" s="109">
        <v>57020.890000000007</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4">
      <c r="B27" s="158" t="s">
        <v>244</v>
      </c>
      <c r="C27" s="62"/>
      <c r="D27" s="109">
        <v>305</v>
      </c>
      <c r="E27" s="110">
        <v>305</v>
      </c>
      <c r="F27" s="110"/>
      <c r="G27" s="110"/>
      <c r="H27" s="109"/>
      <c r="I27" s="109"/>
      <c r="J27" s="110">
        <v>275652</v>
      </c>
      <c r="K27" s="110">
        <v>275652</v>
      </c>
      <c r="L27" s="110"/>
      <c r="M27" s="110"/>
      <c r="N27" s="110"/>
      <c r="O27" s="109">
        <v>30747.57</v>
      </c>
      <c r="P27" s="109">
        <v>1289355</v>
      </c>
      <c r="Q27" s="110">
        <v>1200752.93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4">
      <c r="A28" s="35"/>
      <c r="B28" s="158" t="s">
        <v>245</v>
      </c>
      <c r="C28" s="62"/>
      <c r="D28" s="109">
        <v>0</v>
      </c>
      <c r="E28" s="110">
        <v>0</v>
      </c>
      <c r="F28" s="110"/>
      <c r="G28" s="110"/>
      <c r="H28" s="110"/>
      <c r="I28" s="110"/>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25.35" x14ac:dyDescent="0.4">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4">
      <c r="B30" s="158" t="s">
        <v>247</v>
      </c>
      <c r="C30" s="62"/>
      <c r="D30" s="109">
        <v>29</v>
      </c>
      <c r="E30" s="110">
        <v>29</v>
      </c>
      <c r="F30" s="110"/>
      <c r="G30" s="110"/>
      <c r="H30" s="110"/>
      <c r="I30" s="109"/>
      <c r="J30" s="109">
        <v>26035</v>
      </c>
      <c r="K30" s="110">
        <v>26035</v>
      </c>
      <c r="L30" s="110"/>
      <c r="M30" s="110"/>
      <c r="N30" s="110"/>
      <c r="O30" s="109">
        <v>3794.7639869940576</v>
      </c>
      <c r="P30" s="109">
        <v>122946</v>
      </c>
      <c r="Q30" s="110">
        <v>122946</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x14ac:dyDescent="0.4">
      <c r="B32" s="158" t="s">
        <v>249</v>
      </c>
      <c r="C32" s="62" t="s">
        <v>82</v>
      </c>
      <c r="D32" s="109">
        <v>0</v>
      </c>
      <c r="E32" s="110">
        <v>0</v>
      </c>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4">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4">
      <c r="B34" s="158" t="s">
        <v>251</v>
      </c>
      <c r="C34" s="62"/>
      <c r="D34" s="109">
        <v>425</v>
      </c>
      <c r="E34" s="110">
        <f>D34</f>
        <v>425</v>
      </c>
      <c r="F34" s="110"/>
      <c r="G34" s="110"/>
      <c r="H34" s="110"/>
      <c r="I34" s="109"/>
      <c r="J34" s="109">
        <v>380227</v>
      </c>
      <c r="K34" s="110">
        <v>380227</v>
      </c>
      <c r="L34" s="110"/>
      <c r="M34" s="110"/>
      <c r="N34" s="110"/>
      <c r="O34" s="109">
        <v>55420.461935194529</v>
      </c>
      <c r="P34" s="109">
        <v>1778500</v>
      </c>
      <c r="Q34" s="110">
        <v>1778500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4">
      <c r="B35" s="158" t="s">
        <v>252</v>
      </c>
      <c r="C35" s="62"/>
      <c r="D35" s="109">
        <v>284</v>
      </c>
      <c r="E35" s="110">
        <f>D35</f>
        <v>284</v>
      </c>
      <c r="F35" s="110"/>
      <c r="G35" s="110"/>
      <c r="H35" s="110"/>
      <c r="I35" s="109"/>
      <c r="J35" s="109">
        <v>230615</v>
      </c>
      <c r="K35" s="110">
        <v>230615</v>
      </c>
      <c r="L35" s="110"/>
      <c r="M35" s="110"/>
      <c r="N35" s="110"/>
      <c r="O35" s="109">
        <v>33613.577755353741</v>
      </c>
      <c r="P35" s="109">
        <v>1200753</v>
      </c>
      <c r="Q35" s="110">
        <v>1200753</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7" thickBot="1" x14ac:dyDescent="0.4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 thickTop="1" x14ac:dyDescent="0.4">
      <c r="B37" s="160" t="s">
        <v>254</v>
      </c>
      <c r="C37" s="61" t="s">
        <v>15</v>
      </c>
      <c r="D37" s="117">
        <v>80</v>
      </c>
      <c r="E37" s="118">
        <v>131</v>
      </c>
      <c r="F37" s="118"/>
      <c r="G37" s="118"/>
      <c r="H37" s="118"/>
      <c r="I37" s="109"/>
      <c r="J37" s="117">
        <v>64699</v>
      </c>
      <c r="K37" s="117">
        <v>109642</v>
      </c>
      <c r="L37" s="118"/>
      <c r="M37" s="118"/>
      <c r="N37" s="118"/>
      <c r="O37" s="109">
        <v>9430.2836640879032</v>
      </c>
      <c r="P37" s="117">
        <v>337366</v>
      </c>
      <c r="Q37" s="117">
        <v>548780</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4">
      <c r="B38" s="155" t="s">
        <v>255</v>
      </c>
      <c r="C38" s="62" t="s">
        <v>16</v>
      </c>
      <c r="D38" s="109">
        <v>22</v>
      </c>
      <c r="E38" s="110">
        <v>34</v>
      </c>
      <c r="F38" s="110"/>
      <c r="G38" s="110"/>
      <c r="H38" s="110"/>
      <c r="I38" s="109"/>
      <c r="J38" s="109">
        <v>18198</v>
      </c>
      <c r="K38" s="109">
        <v>28508</v>
      </c>
      <c r="L38" s="110"/>
      <c r="M38" s="110"/>
      <c r="N38" s="110"/>
      <c r="O38" s="109">
        <v>2652.4722502522704</v>
      </c>
      <c r="P38" s="109">
        <v>94894</v>
      </c>
      <c r="Q38" s="109">
        <v>143394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4">
      <c r="B39" s="158" t="s">
        <v>256</v>
      </c>
      <c r="C39" s="62" t="s">
        <v>17</v>
      </c>
      <c r="D39" s="109">
        <v>33</v>
      </c>
      <c r="E39" s="110">
        <v>39</v>
      </c>
      <c r="F39" s="110"/>
      <c r="G39" s="110"/>
      <c r="H39" s="110"/>
      <c r="I39" s="109"/>
      <c r="J39" s="109">
        <v>27108</v>
      </c>
      <c r="K39" s="109">
        <v>32107</v>
      </c>
      <c r="L39" s="110"/>
      <c r="M39" s="110"/>
      <c r="N39" s="110"/>
      <c r="O39" s="109">
        <v>3951.1604439959638</v>
      </c>
      <c r="P39" s="109">
        <v>141351</v>
      </c>
      <c r="Q39" s="109">
        <v>164866</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4">
      <c r="B40" s="158" t="s">
        <v>257</v>
      </c>
      <c r="C40" s="62" t="s">
        <v>38</v>
      </c>
      <c r="D40" s="109">
        <v>38</v>
      </c>
      <c r="E40" s="110">
        <v>40</v>
      </c>
      <c r="F40" s="110"/>
      <c r="G40" s="110"/>
      <c r="H40" s="110"/>
      <c r="I40" s="109"/>
      <c r="J40" s="109">
        <v>30855</v>
      </c>
      <c r="K40" s="109">
        <v>32417</v>
      </c>
      <c r="L40" s="110"/>
      <c r="M40" s="110"/>
      <c r="N40" s="110"/>
      <c r="O40" s="109">
        <v>4497.3091153716787</v>
      </c>
      <c r="P40" s="109">
        <v>160890</v>
      </c>
      <c r="Q40" s="109">
        <v>168238</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x14ac:dyDescent="0.4">
      <c r="A41" s="35"/>
      <c r="B41" s="158" t="s">
        <v>258</v>
      </c>
      <c r="C41" s="62" t="s">
        <v>129</v>
      </c>
      <c r="D41" s="109">
        <v>62</v>
      </c>
      <c r="E41" s="110">
        <v>62</v>
      </c>
      <c r="F41" s="110"/>
      <c r="G41" s="110"/>
      <c r="H41" s="110"/>
      <c r="I41" s="109"/>
      <c r="J41" s="109">
        <v>50368</v>
      </c>
      <c r="K41" s="109">
        <v>50368</v>
      </c>
      <c r="L41" s="110"/>
      <c r="M41" s="110"/>
      <c r="N41" s="110"/>
      <c r="O41" s="109">
        <v>7341.4508352954372</v>
      </c>
      <c r="P41" s="109">
        <v>262640</v>
      </c>
      <c r="Q41" s="109">
        <v>262640</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4">
      <c r="A42" s="35"/>
      <c r="B42" s="155" t="s">
        <v>259</v>
      </c>
      <c r="C42" s="62" t="s">
        <v>87</v>
      </c>
      <c r="D42" s="109">
        <v>7</v>
      </c>
      <c r="E42" s="110">
        <v>7</v>
      </c>
      <c r="F42" s="110"/>
      <c r="G42" s="110"/>
      <c r="H42" s="110"/>
      <c r="I42" s="109"/>
      <c r="J42" s="109">
        <v>5729</v>
      </c>
      <c r="K42" s="109">
        <v>5729</v>
      </c>
      <c r="L42" s="110"/>
      <c r="M42" s="110"/>
      <c r="N42" s="110"/>
      <c r="O42" s="109">
        <v>835.03756026460371</v>
      </c>
      <c r="P42" s="109">
        <v>29875</v>
      </c>
      <c r="Q42" s="109">
        <v>29875</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373</v>
      </c>
      <c r="E44" s="118">
        <v>389</v>
      </c>
      <c r="F44" s="118"/>
      <c r="G44" s="118"/>
      <c r="H44" s="118"/>
      <c r="I44" s="109"/>
      <c r="J44" s="117">
        <v>296356</v>
      </c>
      <c r="K44" s="117">
        <v>308957</v>
      </c>
      <c r="L44" s="118"/>
      <c r="M44" s="118"/>
      <c r="N44" s="118"/>
      <c r="O44" s="109">
        <v>43049.983181971074</v>
      </c>
      <c r="P44" s="117">
        <v>1585207</v>
      </c>
      <c r="Q44" s="117">
        <v>1649054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4">
      <c r="B45" s="161" t="s">
        <v>262</v>
      </c>
      <c r="C45" s="62" t="s">
        <v>19</v>
      </c>
      <c r="D45" s="109">
        <v>438</v>
      </c>
      <c r="E45" s="110">
        <v>453</v>
      </c>
      <c r="F45" s="110"/>
      <c r="G45" s="110"/>
      <c r="H45" s="110"/>
      <c r="I45" s="109"/>
      <c r="J45" s="109">
        <v>355416</v>
      </c>
      <c r="K45" s="109">
        <v>368746</v>
      </c>
      <c r="L45" s="110"/>
      <c r="M45" s="110"/>
      <c r="N45" s="110"/>
      <c r="O45" s="109">
        <v>51804.103599058195</v>
      </c>
      <c r="P45" s="109">
        <v>1853279</v>
      </c>
      <c r="Q45" s="109">
        <v>1915986</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4">
      <c r="B46" s="161" t="s">
        <v>263</v>
      </c>
      <c r="C46" s="62" t="s">
        <v>20</v>
      </c>
      <c r="D46" s="109">
        <v>159</v>
      </c>
      <c r="E46" s="110">
        <v>159</v>
      </c>
      <c r="F46" s="110"/>
      <c r="G46" s="110"/>
      <c r="H46" s="110"/>
      <c r="I46" s="109"/>
      <c r="J46" s="109">
        <v>140558</v>
      </c>
      <c r="K46" s="109">
        <v>140558</v>
      </c>
      <c r="L46" s="110"/>
      <c r="M46" s="110"/>
      <c r="N46" s="110"/>
      <c r="O46" s="109">
        <v>20487.20708599619</v>
      </c>
      <c r="P46" s="109">
        <v>663769</v>
      </c>
      <c r="Q46" s="109">
        <v>663769</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4">
      <c r="B47" s="161" t="s">
        <v>264</v>
      </c>
      <c r="C47" s="62" t="s">
        <v>21</v>
      </c>
      <c r="D47" s="109">
        <v>926</v>
      </c>
      <c r="E47" s="110">
        <v>926</v>
      </c>
      <c r="F47" s="110"/>
      <c r="G47" s="110"/>
      <c r="H47" s="110"/>
      <c r="I47" s="109"/>
      <c r="J47" s="109">
        <v>820930</v>
      </c>
      <c r="K47" s="109">
        <v>820930</v>
      </c>
      <c r="L47" s="110"/>
      <c r="M47" s="110"/>
      <c r="N47" s="110"/>
      <c r="O47" s="109">
        <v>119655.67888776769</v>
      </c>
      <c r="P47" s="109">
        <v>3876732</v>
      </c>
      <c r="Q47" s="109">
        <v>3876732</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4">
      <c r="B51" s="155" t="s">
        <v>267</v>
      </c>
      <c r="C51" s="62"/>
      <c r="D51" s="109">
        <v>1939</v>
      </c>
      <c r="E51" s="110">
        <v>1962</v>
      </c>
      <c r="F51" s="110"/>
      <c r="G51" s="110"/>
      <c r="H51" s="110"/>
      <c r="I51" s="109"/>
      <c r="J51" s="109">
        <v>1739641</v>
      </c>
      <c r="K51" s="109">
        <v>1760157</v>
      </c>
      <c r="L51" s="110"/>
      <c r="M51" s="110"/>
      <c r="N51" s="110"/>
      <c r="O51" s="109">
        <v>253563.54972530555</v>
      </c>
      <c r="P51" s="109">
        <v>8103516</v>
      </c>
      <c r="Q51" s="109">
        <v>8200026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35" x14ac:dyDescent="0.4">
      <c r="B52" s="155" t="s">
        <v>268</v>
      </c>
      <c r="C52" s="62" t="s">
        <v>89</v>
      </c>
      <c r="D52" s="109"/>
      <c r="E52" s="110">
        <v>0</v>
      </c>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35" x14ac:dyDescent="0.4">
      <c r="B53" s="155" t="s">
        <v>269</v>
      </c>
      <c r="C53" s="62" t="s">
        <v>88</v>
      </c>
      <c r="D53" s="109"/>
      <c r="E53" s="110">
        <v>0</v>
      </c>
      <c r="F53" s="110"/>
      <c r="G53" s="288"/>
      <c r="H53" s="288"/>
      <c r="I53" s="109"/>
      <c r="J53" s="109">
        <v>0</v>
      </c>
      <c r="K53" s="110"/>
      <c r="L53" s="110"/>
      <c r="M53" s="288"/>
      <c r="N53" s="288"/>
      <c r="O53" s="109"/>
      <c r="P53" s="109">
        <v>0</v>
      </c>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350000000000001" x14ac:dyDescent="0.4">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350000000000001" x14ac:dyDescent="0.4">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4">
      <c r="B56" s="160" t="s">
        <v>272</v>
      </c>
      <c r="C56" s="61" t="s">
        <v>24</v>
      </c>
      <c r="D56" s="121">
        <v>6</v>
      </c>
      <c r="E56" s="121">
        <v>6</v>
      </c>
      <c r="F56" s="122"/>
      <c r="G56" s="122"/>
      <c r="H56" s="122"/>
      <c r="I56" s="121"/>
      <c r="J56" s="121">
        <v>3227</v>
      </c>
      <c r="K56" s="121">
        <v>3227</v>
      </c>
      <c r="L56" s="122"/>
      <c r="M56" s="122"/>
      <c r="N56" s="122"/>
      <c r="O56" s="121">
        <v>835</v>
      </c>
      <c r="P56" s="121">
        <v>16612</v>
      </c>
      <c r="Q56" s="121">
        <v>16612</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4">
      <c r="B57" s="161" t="s">
        <v>273</v>
      </c>
      <c r="C57" s="62" t="s">
        <v>25</v>
      </c>
      <c r="D57" s="124">
        <v>6</v>
      </c>
      <c r="E57" s="124">
        <v>6</v>
      </c>
      <c r="F57" s="125"/>
      <c r="G57" s="125"/>
      <c r="H57" s="125"/>
      <c r="I57" s="124"/>
      <c r="J57" s="124">
        <v>5572</v>
      </c>
      <c r="K57" s="124">
        <v>5572</v>
      </c>
      <c r="L57" s="125"/>
      <c r="M57" s="125"/>
      <c r="N57" s="125"/>
      <c r="O57" s="124">
        <v>1323</v>
      </c>
      <c r="P57" s="124">
        <v>28377</v>
      </c>
      <c r="Q57" s="124">
        <v>28377</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4">
      <c r="B58" s="161" t="s">
        <v>274</v>
      </c>
      <c r="C58" s="62" t="s">
        <v>26</v>
      </c>
      <c r="D58" s="329"/>
      <c r="E58" s="330"/>
      <c r="F58" s="330"/>
      <c r="G58" s="330"/>
      <c r="H58" s="330"/>
      <c r="I58" s="329"/>
      <c r="J58" s="124">
        <v>390</v>
      </c>
      <c r="K58" s="124">
        <v>390</v>
      </c>
      <c r="L58" s="125"/>
      <c r="M58" s="125"/>
      <c r="N58" s="125"/>
      <c r="O58" s="124">
        <v>125</v>
      </c>
      <c r="P58" s="124">
        <v>148</v>
      </c>
      <c r="Q58" s="124">
        <v>148</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4">
      <c r="B59" s="161" t="s">
        <v>275</v>
      </c>
      <c r="C59" s="62" t="s">
        <v>27</v>
      </c>
      <c r="D59" s="124">
        <v>82</v>
      </c>
      <c r="E59" s="124">
        <v>82</v>
      </c>
      <c r="F59" s="125"/>
      <c r="G59" s="125"/>
      <c r="H59" s="125"/>
      <c r="I59" s="124"/>
      <c r="J59" s="124">
        <v>71709</v>
      </c>
      <c r="K59" s="124">
        <v>71709</v>
      </c>
      <c r="L59" s="125"/>
      <c r="M59" s="125"/>
      <c r="N59" s="125"/>
      <c r="O59" s="124">
        <v>10400</v>
      </c>
      <c r="P59" s="124">
        <v>335417</v>
      </c>
      <c r="Q59" s="124">
        <v>335417</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4">
      <c r="B60" s="161" t="s">
        <v>276</v>
      </c>
      <c r="C60" s="62"/>
      <c r="D60" s="127">
        <f>D59/12</f>
        <v>6.833333333333333</v>
      </c>
      <c r="E60" s="127">
        <f>E59/12</f>
        <v>6.833333333333333</v>
      </c>
      <c r="F60" s="128"/>
      <c r="G60" s="128"/>
      <c r="H60" s="128"/>
      <c r="I60" s="127">
        <f>I59/12</f>
        <v>0</v>
      </c>
      <c r="J60" s="127">
        <f>J59/12</f>
        <v>5975.75</v>
      </c>
      <c r="K60" s="127">
        <f>K59/12</f>
        <v>5975.75</v>
      </c>
      <c r="L60" s="128"/>
      <c r="M60" s="128"/>
      <c r="N60" s="128"/>
      <c r="O60" s="127">
        <f>O59/12</f>
        <v>866.66666666666663</v>
      </c>
      <c r="P60" s="127">
        <f>P59/12</f>
        <v>27951.416666666668</v>
      </c>
      <c r="Q60" s="127">
        <f>Q59/12</f>
        <v>27951.416666666668</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c r="AT60" s="129"/>
      <c r="AU60" s="129"/>
      <c r="AV60" s="129"/>
      <c r="AW60" s="309"/>
    </row>
    <row r="61" spans="2:49" ht="16.350000000000001" x14ac:dyDescent="0.4">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2.700000000000003" x14ac:dyDescent="0.4">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49:AD52 D44:AD47 D37:AD42 D34:AD35 D30:AD32 D25:AD28">
    <cfRule type="cellIs" dxfId="611" priority="58" stopIfTrue="1" operator="lessThan">
      <formula>0</formula>
    </cfRule>
  </conditionalFormatting>
  <conditionalFormatting sqref="AS53">
    <cfRule type="cellIs" dxfId="610" priority="57" stopIfTrue="1" operator="lessThan">
      <formula>0</formula>
    </cfRule>
  </conditionalFormatting>
  <conditionalFormatting sqref="G56:I57 G59:I59 D59 D56:D57 G7:I7 D6:D10 D13:D21 E13:F15">
    <cfRule type="cellIs" dxfId="609" priority="120" stopIfTrue="1" operator="lessThan">
      <formula>0</formula>
    </cfRule>
  </conditionalFormatting>
  <conditionalFormatting sqref="AI34:AI35">
    <cfRule type="cellIs" dxfId="608" priority="75" stopIfTrue="1" operator="lessThan">
      <formula>0</formula>
    </cfRule>
  </conditionalFormatting>
  <conditionalFormatting sqref="AQ56:AR57 AQ59:AR59 AN59 AN56:AN57">
    <cfRule type="cellIs" dxfId="607" priority="25" stopIfTrue="1" operator="lessThan">
      <formula>0</formula>
    </cfRule>
  </conditionalFormatting>
  <conditionalFormatting sqref="M7:O7 J6:J10">
    <cfRule type="cellIs" dxfId="606" priority="117" stopIfTrue="1" operator="lessThan">
      <formula>0</formula>
    </cfRule>
  </conditionalFormatting>
  <conditionalFormatting sqref="S7:T7 P6:P10">
    <cfRule type="cellIs" dxfId="605" priority="115" stopIfTrue="1" operator="lessThan">
      <formula>0</formula>
    </cfRule>
  </conditionalFormatting>
  <conditionalFormatting sqref="U6:U10">
    <cfRule type="cellIs" dxfId="604" priority="114" stopIfTrue="1" operator="lessThan">
      <formula>0</formula>
    </cfRule>
  </conditionalFormatting>
  <conditionalFormatting sqref="X6:X10">
    <cfRule type="cellIs" dxfId="603" priority="113" stopIfTrue="1" operator="lessThan">
      <formula>0</formula>
    </cfRule>
  </conditionalFormatting>
  <conditionalFormatting sqref="AA6:AA10">
    <cfRule type="cellIs" dxfId="602" priority="112" stopIfTrue="1" operator="lessThan">
      <formula>0</formula>
    </cfRule>
  </conditionalFormatting>
  <conditionalFormatting sqref="AD6:AD10">
    <cfRule type="cellIs" dxfId="601" priority="111" stopIfTrue="1" operator="lessThan">
      <formula>0</formula>
    </cfRule>
  </conditionalFormatting>
  <conditionalFormatting sqref="AI6:AI10">
    <cfRule type="cellIs" dxfId="600" priority="110" stopIfTrue="1" operator="lessThan">
      <formula>0</formula>
    </cfRule>
  </conditionalFormatting>
  <conditionalFormatting sqref="AT6:AT10">
    <cfRule type="cellIs" dxfId="599" priority="107" stopIfTrue="1" operator="lessThan">
      <formula>0</formula>
    </cfRule>
  </conditionalFormatting>
  <conditionalFormatting sqref="AS6:AS10">
    <cfRule type="cellIs" dxfId="598" priority="108" stopIfTrue="1" operator="lessThan">
      <formula>0</formula>
    </cfRule>
  </conditionalFormatting>
  <conditionalFormatting sqref="AU6:AU10">
    <cfRule type="cellIs" dxfId="597" priority="106" stopIfTrue="1" operator="lessThan">
      <formula>0</formula>
    </cfRule>
  </conditionalFormatting>
  <conditionalFormatting sqref="I13:I15">
    <cfRule type="cellIs" dxfId="596" priority="105" stopIfTrue="1" operator="lessThan">
      <formula>0</formula>
    </cfRule>
  </conditionalFormatting>
  <conditionalFormatting sqref="J13:J21 K13:L15">
    <cfRule type="cellIs" dxfId="595" priority="104" stopIfTrue="1" operator="lessThan">
      <formula>0</formula>
    </cfRule>
  </conditionalFormatting>
  <conditionalFormatting sqref="O13:O15">
    <cfRule type="cellIs" dxfId="594" priority="103" stopIfTrue="1" operator="lessThan">
      <formula>0</formula>
    </cfRule>
  </conditionalFormatting>
  <conditionalFormatting sqref="V13:V15 U13:U21">
    <cfRule type="cellIs" dxfId="593" priority="101" stopIfTrue="1" operator="lessThan">
      <formula>0</formula>
    </cfRule>
  </conditionalFormatting>
  <conditionalFormatting sqref="W13:W15">
    <cfRule type="cellIs" dxfId="592" priority="100" stopIfTrue="1" operator="lessThan">
      <formula>0</formula>
    </cfRule>
  </conditionalFormatting>
  <conditionalFormatting sqref="Y13:Y15 X13:X21">
    <cfRule type="cellIs" dxfId="591" priority="99" stopIfTrue="1" operator="lessThan">
      <formula>0</formula>
    </cfRule>
  </conditionalFormatting>
  <conditionalFormatting sqref="Z13:Z15">
    <cfRule type="cellIs" dxfId="590" priority="98" stopIfTrue="1" operator="lessThan">
      <formula>0</formula>
    </cfRule>
  </conditionalFormatting>
  <conditionalFormatting sqref="AB13:AB15 AA13:AA21">
    <cfRule type="cellIs" dxfId="589" priority="97" stopIfTrue="1" operator="lessThan">
      <formula>0</formula>
    </cfRule>
  </conditionalFormatting>
  <conditionalFormatting sqref="AC13:AC15">
    <cfRule type="cellIs" dxfId="588" priority="96" stopIfTrue="1" operator="lessThan">
      <formula>0</formula>
    </cfRule>
  </conditionalFormatting>
  <conditionalFormatting sqref="AD13:AD21">
    <cfRule type="cellIs" dxfId="587" priority="95" stopIfTrue="1" operator="lessThan">
      <formula>0</formula>
    </cfRule>
  </conditionalFormatting>
  <conditionalFormatting sqref="AI13:AI21">
    <cfRule type="cellIs" dxfId="586" priority="94" stopIfTrue="1" operator="lessThan">
      <formula>0</formula>
    </cfRule>
  </conditionalFormatting>
  <conditionalFormatting sqref="AT13:AT21">
    <cfRule type="cellIs" dxfId="585" priority="91" stopIfTrue="1" operator="lessThan">
      <formula>0</formula>
    </cfRule>
  </conditionalFormatting>
  <conditionalFormatting sqref="AS13:AS21">
    <cfRule type="cellIs" dxfId="584" priority="92" stopIfTrue="1" operator="lessThan">
      <formula>0</formula>
    </cfRule>
  </conditionalFormatting>
  <conditionalFormatting sqref="AU13:AU21">
    <cfRule type="cellIs" dxfId="583" priority="90" stopIfTrue="1" operator="lessThan">
      <formula>0</formula>
    </cfRule>
  </conditionalFormatting>
  <conditionalFormatting sqref="D53:F53">
    <cfRule type="cellIs" dxfId="582" priority="83" stopIfTrue="1" operator="lessThan">
      <formula>0</formula>
    </cfRule>
  </conditionalFormatting>
  <conditionalFormatting sqref="I53">
    <cfRule type="cellIs" dxfId="581" priority="82" stopIfTrue="1" operator="lessThan">
      <formula>0</formula>
    </cfRule>
  </conditionalFormatting>
  <conditionalFormatting sqref="J53:L53">
    <cfRule type="cellIs" dxfId="580" priority="81" stopIfTrue="1" operator="lessThan">
      <formula>0</formula>
    </cfRule>
  </conditionalFormatting>
  <conditionalFormatting sqref="O53">
    <cfRule type="cellIs" dxfId="579" priority="80" stopIfTrue="1" operator="lessThan">
      <formula>0</formula>
    </cfRule>
  </conditionalFormatting>
  <conditionalFormatting sqref="P53:R53">
    <cfRule type="cellIs" dxfId="578" priority="79" stopIfTrue="1" operator="lessThan">
      <formula>0</formula>
    </cfRule>
  </conditionalFormatting>
  <conditionalFormatting sqref="U53:AD53">
    <cfRule type="cellIs" dxfId="577" priority="78" stopIfTrue="1" operator="lessThan">
      <formula>0</formula>
    </cfRule>
  </conditionalFormatting>
  <conditionalFormatting sqref="AI25:AI28">
    <cfRule type="cellIs" dxfId="576" priority="77" stopIfTrue="1" operator="lessThan">
      <formula>0</formula>
    </cfRule>
  </conditionalFormatting>
  <conditionalFormatting sqref="AI30:AI32">
    <cfRule type="cellIs" dxfId="575" priority="76" stopIfTrue="1" operator="lessThan">
      <formula>0</formula>
    </cfRule>
  </conditionalFormatting>
  <conditionalFormatting sqref="AN25:AR28">
    <cfRule type="cellIs" dxfId="574" priority="74" stopIfTrue="1" operator="lessThan">
      <formula>0</formula>
    </cfRule>
  </conditionalFormatting>
  <conditionalFormatting sqref="AN30:AR32">
    <cfRule type="cellIs" dxfId="573" priority="73" stopIfTrue="1" operator="lessThan">
      <formula>0</formula>
    </cfRule>
  </conditionalFormatting>
  <conditionalFormatting sqref="AN34:AR35">
    <cfRule type="cellIs" dxfId="572" priority="72" stopIfTrue="1" operator="lessThan">
      <formula>0</formula>
    </cfRule>
  </conditionalFormatting>
  <conditionalFormatting sqref="AS25:AV26 AS27:AU27">
    <cfRule type="cellIs" dxfId="571" priority="71" stopIfTrue="1" operator="lessThan">
      <formula>0</formula>
    </cfRule>
  </conditionalFormatting>
  <conditionalFormatting sqref="AS28:AV28">
    <cfRule type="cellIs" dxfId="570" priority="70" stopIfTrue="1" operator="lessThan">
      <formula>0</formula>
    </cfRule>
  </conditionalFormatting>
  <conditionalFormatting sqref="AS30:AV32">
    <cfRule type="cellIs" dxfId="569" priority="69" stopIfTrue="1" operator="lessThan">
      <formula>0</formula>
    </cfRule>
  </conditionalFormatting>
  <conditionalFormatting sqref="AI44:AI47">
    <cfRule type="cellIs" dxfId="568" priority="68" stopIfTrue="1" operator="lessThan">
      <formula>0</formula>
    </cfRule>
  </conditionalFormatting>
  <conditionalFormatting sqref="AI49:AI52">
    <cfRule type="cellIs" dxfId="567" priority="67" stopIfTrue="1" operator="lessThan">
      <formula>0</formula>
    </cfRule>
  </conditionalFormatting>
  <conditionalFormatting sqref="AI53">
    <cfRule type="cellIs" dxfId="566" priority="66" stopIfTrue="1" operator="lessThan">
      <formula>0</formula>
    </cfRule>
  </conditionalFormatting>
  <conditionalFormatting sqref="AI37:AI42">
    <cfRule type="cellIs" dxfId="565" priority="65" stopIfTrue="1" operator="lessThan">
      <formula>0</formula>
    </cfRule>
  </conditionalFormatting>
  <conditionalFormatting sqref="AN37:AR42">
    <cfRule type="cellIs" dxfId="564" priority="64" stopIfTrue="1" operator="lessThan">
      <formula>0</formula>
    </cfRule>
  </conditionalFormatting>
  <conditionalFormatting sqref="AN44:AR47">
    <cfRule type="cellIs" dxfId="563" priority="63" stopIfTrue="1" operator="lessThan">
      <formula>0</formula>
    </cfRule>
  </conditionalFormatting>
  <conditionalFormatting sqref="AN49:AR52">
    <cfRule type="cellIs" dxfId="562" priority="62" stopIfTrue="1" operator="lessThan">
      <formula>0</formula>
    </cfRule>
  </conditionalFormatting>
  <conditionalFormatting sqref="AN53:AP53">
    <cfRule type="cellIs" dxfId="561" priority="61" stopIfTrue="1" operator="lessThan">
      <formula>0</formula>
    </cfRule>
  </conditionalFormatting>
  <conditionalFormatting sqref="AS37:AS42">
    <cfRule type="cellIs" dxfId="560" priority="60" stopIfTrue="1" operator="lessThan">
      <formula>0</formula>
    </cfRule>
  </conditionalFormatting>
  <conditionalFormatting sqref="AS44:AS47">
    <cfRule type="cellIs" dxfId="559" priority="59" stopIfTrue="1" operator="lessThan">
      <formula>0</formula>
    </cfRule>
  </conditionalFormatting>
  <conditionalFormatting sqref="AT37:AT42">
    <cfRule type="cellIs" dxfId="558" priority="56" stopIfTrue="1" operator="lessThan">
      <formula>0</formula>
    </cfRule>
  </conditionalFormatting>
  <conditionalFormatting sqref="AT44:AT47">
    <cfRule type="cellIs" dxfId="557" priority="55" stopIfTrue="1" operator="lessThan">
      <formula>0</formula>
    </cfRule>
  </conditionalFormatting>
  <conditionalFormatting sqref="AT49:AT52">
    <cfRule type="cellIs" dxfId="556" priority="54" stopIfTrue="1" operator="lessThan">
      <formula>0</formula>
    </cfRule>
  </conditionalFormatting>
  <conditionalFormatting sqref="AT53">
    <cfRule type="cellIs" dxfId="555" priority="53" stopIfTrue="1" operator="lessThan">
      <formula>0</formula>
    </cfRule>
  </conditionalFormatting>
  <conditionalFormatting sqref="AU37:AU42">
    <cfRule type="cellIs" dxfId="554" priority="52" stopIfTrue="1" operator="lessThan">
      <formula>0</formula>
    </cfRule>
  </conditionalFormatting>
  <conditionalFormatting sqref="AU44:AU47">
    <cfRule type="cellIs" dxfId="553" priority="51" stopIfTrue="1" operator="lessThan">
      <formula>0</formula>
    </cfRule>
  </conditionalFormatting>
  <conditionalFormatting sqref="AU49:AU52">
    <cfRule type="cellIs" dxfId="552" priority="50" stopIfTrue="1" operator="lessThan">
      <formula>0</formula>
    </cfRule>
  </conditionalFormatting>
  <conditionalFormatting sqref="AU53">
    <cfRule type="cellIs" dxfId="551" priority="49" stopIfTrue="1" operator="lessThan">
      <formula>0</formula>
    </cfRule>
  </conditionalFormatting>
  <conditionalFormatting sqref="AV37:AV42">
    <cfRule type="cellIs" dxfId="550" priority="48" stopIfTrue="1" operator="lessThan">
      <formula>0</formula>
    </cfRule>
  </conditionalFormatting>
  <conditionalFormatting sqref="AV44:AV47">
    <cfRule type="cellIs" dxfId="549" priority="47" stopIfTrue="1" operator="lessThan">
      <formula>0</formula>
    </cfRule>
  </conditionalFormatting>
  <conditionalFormatting sqref="AV49:AV52">
    <cfRule type="cellIs" dxfId="548" priority="46" stopIfTrue="1" operator="lessThan">
      <formula>0</formula>
    </cfRule>
  </conditionalFormatting>
  <conditionalFormatting sqref="AV53">
    <cfRule type="cellIs" dxfId="547" priority="45" stopIfTrue="1" operator="lessThan">
      <formula>0</formula>
    </cfRule>
  </conditionalFormatting>
  <conditionalFormatting sqref="AS35:AV35">
    <cfRule type="cellIs" dxfId="546" priority="44" stopIfTrue="1" operator="lessThan">
      <formula>0</formula>
    </cfRule>
  </conditionalFormatting>
  <conditionalFormatting sqref="AV34">
    <cfRule type="cellIs" dxfId="545" priority="43" stopIfTrue="1" operator="lessThan">
      <formula>0</formula>
    </cfRule>
  </conditionalFormatting>
  <conditionalFormatting sqref="AT34">
    <cfRule type="cellIs" dxfId="544" priority="42" stopIfTrue="1" operator="lessThan">
      <formula>0</formula>
    </cfRule>
  </conditionalFormatting>
  <conditionalFormatting sqref="AW61:AW62">
    <cfRule type="cellIs" dxfId="543" priority="41" stopIfTrue="1" operator="lessThan">
      <formula>0</formula>
    </cfRule>
  </conditionalFormatting>
  <conditionalFormatting sqref="M56:O57 J56:J57">
    <cfRule type="cellIs" dxfId="542" priority="40" stopIfTrue="1" operator="lessThan">
      <formula>0</formula>
    </cfRule>
  </conditionalFormatting>
  <conditionalFormatting sqref="M58:O59 J58:J59">
    <cfRule type="cellIs" dxfId="541" priority="38" stopIfTrue="1" operator="lessThan">
      <formula>0</formula>
    </cfRule>
  </conditionalFormatting>
  <conditionalFormatting sqref="S56:U57 P56:P57">
    <cfRule type="cellIs" dxfId="540" priority="36" stopIfTrue="1" operator="lessThan">
      <formula>0</formula>
    </cfRule>
  </conditionalFormatting>
  <conditionalFormatting sqref="V56:W57">
    <cfRule type="cellIs" dxfId="539" priority="35" stopIfTrue="1" operator="lessThan">
      <formula>0</formula>
    </cfRule>
  </conditionalFormatting>
  <conditionalFormatting sqref="S59:U59 P59">
    <cfRule type="cellIs" dxfId="538" priority="34" stopIfTrue="1" operator="lessThan">
      <formula>0</formula>
    </cfRule>
  </conditionalFormatting>
  <conditionalFormatting sqref="V59:W59">
    <cfRule type="cellIs" dxfId="537" priority="33" stopIfTrue="1" operator="lessThan">
      <formula>0</formula>
    </cfRule>
  </conditionalFormatting>
  <conditionalFormatting sqref="S58:T58 P58">
    <cfRule type="cellIs" dxfId="536" priority="32" stopIfTrue="1" operator="lessThan">
      <formula>0</formula>
    </cfRule>
  </conditionalFormatting>
  <conditionalFormatting sqref="X56:X57">
    <cfRule type="cellIs" dxfId="535" priority="31" stopIfTrue="1" operator="lessThan">
      <formula>0</formula>
    </cfRule>
  </conditionalFormatting>
  <conditionalFormatting sqref="X59">
    <cfRule type="cellIs" dxfId="534" priority="30" stopIfTrue="1" operator="lessThan">
      <formula>0</formula>
    </cfRule>
  </conditionalFormatting>
  <conditionalFormatting sqref="X58">
    <cfRule type="cellIs" dxfId="533" priority="29" stopIfTrue="1" operator="lessThan">
      <formula>0</formula>
    </cfRule>
  </conditionalFormatting>
  <conditionalFormatting sqref="AA56:AA57">
    <cfRule type="cellIs" dxfId="532" priority="28" stopIfTrue="1" operator="lessThan">
      <formula>0</formula>
    </cfRule>
  </conditionalFormatting>
  <conditionalFormatting sqref="AA59">
    <cfRule type="cellIs" dxfId="531" priority="27" stopIfTrue="1" operator="lessThan">
      <formula>0</formula>
    </cfRule>
  </conditionalFormatting>
  <conditionalFormatting sqref="AA58">
    <cfRule type="cellIs" dxfId="530" priority="26" stopIfTrue="1" operator="lessThan">
      <formula>0</formula>
    </cfRule>
  </conditionalFormatting>
  <conditionalFormatting sqref="P13:P21 Q13:R15">
    <cfRule type="cellIs" dxfId="529" priority="102" stopIfTrue="1" operator="lessThan">
      <formula>0</formula>
    </cfRule>
  </conditionalFormatting>
  <conditionalFormatting sqref="AQ7:AR7 AO13:AP15 AN6:AN10 AN13:AN21">
    <cfRule type="cellIs" dxfId="528" priority="24" stopIfTrue="1" operator="lessThan">
      <formula>0</formula>
    </cfRule>
  </conditionalFormatting>
  <conditionalFormatting sqref="AU34">
    <cfRule type="cellIs" dxfId="527" priority="23" stopIfTrue="1" operator="lessThan">
      <formula>0</formula>
    </cfRule>
  </conditionalFormatting>
  <conditionalFormatting sqref="K56:K57">
    <cfRule type="cellIs" dxfId="526" priority="22" stopIfTrue="1" operator="lessThan">
      <formula>0</formula>
    </cfRule>
  </conditionalFormatting>
  <conditionalFormatting sqref="K58:K59">
    <cfRule type="cellIs" dxfId="525" priority="21" stopIfTrue="1" operator="lessThan">
      <formula>0</formula>
    </cfRule>
  </conditionalFormatting>
  <conditionalFormatting sqref="Q56:Q57">
    <cfRule type="cellIs" dxfId="524" priority="20" stopIfTrue="1" operator="lessThan">
      <formula>0</formula>
    </cfRule>
  </conditionalFormatting>
  <conditionalFormatting sqref="Q59">
    <cfRule type="cellIs" dxfId="523" priority="19" stopIfTrue="1" operator="lessThan">
      <formula>0</formula>
    </cfRule>
  </conditionalFormatting>
  <conditionalFormatting sqref="Q58">
    <cfRule type="cellIs" dxfId="522" priority="18" stopIfTrue="1" operator="lessThan">
      <formula>0</formula>
    </cfRule>
  </conditionalFormatting>
  <conditionalFormatting sqref="E56:E57">
    <cfRule type="cellIs" dxfId="521" priority="17" stopIfTrue="1" operator="lessThan">
      <formula>0</formula>
    </cfRule>
  </conditionalFormatting>
  <conditionalFormatting sqref="E59">
    <cfRule type="cellIs" dxfId="520" priority="16" stopIfTrue="1" operator="lessThan">
      <formula>0</formula>
    </cfRule>
  </conditionalFormatting>
  <conditionalFormatting sqref="O14">
    <cfRule type="cellIs" dxfId="519" priority="15" stopIfTrue="1" operator="lessThan">
      <formula>0</formula>
    </cfRule>
  </conditionalFormatting>
  <conditionalFormatting sqref="E56:E57">
    <cfRule type="cellIs" dxfId="518" priority="14" stopIfTrue="1" operator="lessThan">
      <formula>0</formula>
    </cfRule>
  </conditionalFormatting>
  <conditionalFormatting sqref="K56:K57">
    <cfRule type="cellIs" dxfId="517" priority="13" stopIfTrue="1" operator="lessThan">
      <formula>0</formula>
    </cfRule>
  </conditionalFormatting>
  <conditionalFormatting sqref="K58:K59">
    <cfRule type="cellIs" dxfId="516" priority="12" stopIfTrue="1" operator="lessThan">
      <formula>0</formula>
    </cfRule>
  </conditionalFormatting>
  <conditionalFormatting sqref="Q56:Q57">
    <cfRule type="cellIs" dxfId="515" priority="11" stopIfTrue="1" operator="lessThan">
      <formula>0</formula>
    </cfRule>
  </conditionalFormatting>
  <conditionalFormatting sqref="Q59">
    <cfRule type="cellIs" dxfId="514" priority="10" stopIfTrue="1" operator="lessThan">
      <formula>0</formula>
    </cfRule>
  </conditionalFormatting>
  <conditionalFormatting sqref="Q58">
    <cfRule type="cellIs" dxfId="513" priority="9" stopIfTrue="1" operator="lessThan">
      <formula>0</formula>
    </cfRule>
  </conditionalFormatting>
  <conditionalFormatting sqref="O13:O14">
    <cfRule type="cellIs" dxfId="512" priority="8" stopIfTrue="1" operator="lessThan">
      <formula>0</formula>
    </cfRule>
  </conditionalFormatting>
  <conditionalFormatting sqref="O14">
    <cfRule type="cellIs" dxfId="511" priority="7" stopIfTrue="1" operator="lessThan">
      <formula>0</formula>
    </cfRule>
  </conditionalFormatting>
  <conditionalFormatting sqref="O25:O27">
    <cfRule type="cellIs" dxfId="510" priority="6" stopIfTrue="1" operator="lessThan">
      <formula>0</formula>
    </cfRule>
  </conditionalFormatting>
  <conditionalFormatting sqref="O30">
    <cfRule type="cellIs" dxfId="509" priority="5" stopIfTrue="1" operator="lessThan">
      <formula>0</formula>
    </cfRule>
  </conditionalFormatting>
  <conditionalFormatting sqref="O34:O35">
    <cfRule type="cellIs" dxfId="508" priority="4" stopIfTrue="1" operator="lessThan">
      <formula>0</formula>
    </cfRule>
  </conditionalFormatting>
  <conditionalFormatting sqref="O37:O42">
    <cfRule type="cellIs" dxfId="507" priority="3" stopIfTrue="1" operator="lessThan">
      <formula>0</formula>
    </cfRule>
  </conditionalFormatting>
  <conditionalFormatting sqref="O44:O47">
    <cfRule type="cellIs" dxfId="506" priority="2" stopIfTrue="1" operator="lessThan">
      <formula>0</formula>
    </cfRule>
  </conditionalFormatting>
  <conditionalFormatting sqref="O51">
    <cfRule type="cellIs" dxfId="505" priority="1" stopIfTrue="1" operator="lessThan">
      <formula>0</formula>
    </cfRule>
  </conditionalFormatting>
  <dataValidations xWindow="511" yWindow="535"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topLeftCell="B3" zoomScale="70" zoomScaleNormal="70" workbookViewId="0">
      <pane xSplit="5460" ySplit="1907" topLeftCell="I10" activePane="bottomRight"/>
      <selection activeCell="B3" sqref="B3"/>
      <selection pane="topRight" activeCell="C3" sqref="C3"/>
      <selection pane="bottomLeft" activeCell="B17" sqref="B17"/>
      <selection pane="bottomRight" activeCell="K17" sqref="K1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35" thickTop="1" thickBot="1" x14ac:dyDescent="0.45">
      <c r="B5" s="175" t="s">
        <v>278</v>
      </c>
      <c r="C5" s="132"/>
      <c r="D5" s="117">
        <v>28409</v>
      </c>
      <c r="E5" s="117">
        <v>28409</v>
      </c>
      <c r="F5" s="118"/>
      <c r="G5" s="130"/>
      <c r="H5" s="130"/>
      <c r="I5" s="117"/>
      <c r="J5" s="109">
        <v>23061489</v>
      </c>
      <c r="K5" s="109">
        <v>23061489</v>
      </c>
      <c r="L5" s="118"/>
      <c r="M5" s="118"/>
      <c r="N5" s="118"/>
      <c r="O5" s="117">
        <v>3680096</v>
      </c>
      <c r="P5" s="117">
        <v>120075293</v>
      </c>
      <c r="Q5" s="118">
        <v>120075293</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ht="13.35" thickTop="1" thickBot="1" x14ac:dyDescent="0.45">
      <c r="B6" s="176" t="s">
        <v>279</v>
      </c>
      <c r="C6" s="133" t="s">
        <v>8</v>
      </c>
      <c r="D6" s="109">
        <v>0</v>
      </c>
      <c r="E6" s="109">
        <v>0</v>
      </c>
      <c r="F6" s="110"/>
      <c r="G6" s="111"/>
      <c r="H6" s="111"/>
      <c r="I6" s="117"/>
      <c r="J6" s="109">
        <v>0</v>
      </c>
      <c r="K6" s="109">
        <v>0</v>
      </c>
      <c r="L6" s="110"/>
      <c r="M6" s="110"/>
      <c r="N6" s="110"/>
      <c r="O6" s="109">
        <v>0</v>
      </c>
      <c r="P6" s="109">
        <v>0</v>
      </c>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ht="13" thickTop="1" x14ac:dyDescent="0.4">
      <c r="B7" s="176" t="s">
        <v>280</v>
      </c>
      <c r="C7" s="133" t="s">
        <v>9</v>
      </c>
      <c r="D7" s="109">
        <v>0</v>
      </c>
      <c r="E7" s="109">
        <v>0</v>
      </c>
      <c r="F7" s="110"/>
      <c r="G7" s="111"/>
      <c r="H7" s="111"/>
      <c r="I7" s="117"/>
      <c r="J7" s="109">
        <v>0</v>
      </c>
      <c r="K7" s="109">
        <v>0</v>
      </c>
      <c r="L7" s="110"/>
      <c r="M7" s="110"/>
      <c r="N7" s="110"/>
      <c r="O7" s="109">
        <v>0</v>
      </c>
      <c r="P7" s="109">
        <v>0</v>
      </c>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4">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x14ac:dyDescent="0.4">
      <c r="B9" s="178" t="s">
        <v>122</v>
      </c>
      <c r="C9" s="133" t="s">
        <v>43</v>
      </c>
      <c r="D9" s="109"/>
      <c r="E9" s="287"/>
      <c r="F9" s="287"/>
      <c r="G9" s="287"/>
      <c r="H9" s="287"/>
      <c r="I9" s="291"/>
      <c r="J9" s="109">
        <v>0</v>
      </c>
      <c r="K9" s="287"/>
      <c r="L9" s="287"/>
      <c r="M9" s="287"/>
      <c r="N9" s="287"/>
      <c r="O9" s="291"/>
      <c r="P9" s="109">
        <v>461626</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7" thickBot="1" x14ac:dyDescent="0.45">
      <c r="B10" s="178" t="s">
        <v>83</v>
      </c>
      <c r="C10" s="133"/>
      <c r="D10" s="292"/>
      <c r="E10" s="110"/>
      <c r="F10" s="110"/>
      <c r="G10" s="110"/>
      <c r="H10" s="110"/>
      <c r="I10" s="109"/>
      <c r="J10" s="292"/>
      <c r="K10" s="110"/>
      <c r="L10" s="110"/>
      <c r="M10" s="110"/>
      <c r="N10" s="110"/>
      <c r="O10" s="109">
        <v>0</v>
      </c>
      <c r="P10" s="292"/>
      <c r="Q10" s="110">
        <v>479748</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ht="13" thickTop="1" x14ac:dyDescent="0.4">
      <c r="B11" s="176" t="s">
        <v>282</v>
      </c>
      <c r="C11" s="133" t="s">
        <v>49</v>
      </c>
      <c r="D11" s="109">
        <v>0</v>
      </c>
      <c r="E11" s="110"/>
      <c r="F11" s="110"/>
      <c r="G11" s="110"/>
      <c r="H11" s="110"/>
      <c r="I11" s="117"/>
      <c r="J11" s="109">
        <v>0</v>
      </c>
      <c r="K11" s="110"/>
      <c r="L11" s="110"/>
      <c r="M11" s="110"/>
      <c r="N11" s="110"/>
      <c r="O11" s="109">
        <v>0</v>
      </c>
      <c r="P11" s="109">
        <v>86084</v>
      </c>
      <c r="Q11" s="110">
        <v>51079</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ht="13" thickBot="1" x14ac:dyDescent="0.45">
      <c r="B12" s="176" t="s">
        <v>283</v>
      </c>
      <c r="C12" s="133" t="s">
        <v>44</v>
      </c>
      <c r="D12" s="109">
        <v>0</v>
      </c>
      <c r="E12" s="288"/>
      <c r="F12" s="288"/>
      <c r="G12" s="288"/>
      <c r="H12" s="288"/>
      <c r="I12" s="292"/>
      <c r="J12" s="109">
        <v>0</v>
      </c>
      <c r="K12" s="288"/>
      <c r="L12" s="288"/>
      <c r="M12" s="288"/>
      <c r="N12" s="288"/>
      <c r="O12" s="292"/>
      <c r="P12" s="109">
        <v>724220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ht="13.35" thickTop="1" thickBot="1" x14ac:dyDescent="0.45">
      <c r="B13" s="176" t="s">
        <v>284</v>
      </c>
      <c r="C13" s="133" t="s">
        <v>10</v>
      </c>
      <c r="D13" s="109">
        <v>0</v>
      </c>
      <c r="E13" s="110"/>
      <c r="F13" s="110"/>
      <c r="G13" s="110"/>
      <c r="H13" s="110"/>
      <c r="I13" s="117"/>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ht="13" thickTop="1" x14ac:dyDescent="0.4">
      <c r="B14" s="176" t="s">
        <v>285</v>
      </c>
      <c r="C14" s="133" t="s">
        <v>11</v>
      </c>
      <c r="D14" s="109">
        <v>0</v>
      </c>
      <c r="E14" s="110"/>
      <c r="F14" s="110"/>
      <c r="G14" s="110"/>
      <c r="H14" s="110"/>
      <c r="I14" s="117"/>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35" x14ac:dyDescent="0.4">
      <c r="B15" s="178" t="s">
        <v>286</v>
      </c>
      <c r="C15" s="133"/>
      <c r="D15" s="109"/>
      <c r="E15" s="110"/>
      <c r="F15" s="110"/>
      <c r="G15" s="110"/>
      <c r="H15" s="110"/>
      <c r="I15" s="109"/>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35" x14ac:dyDescent="0.4">
      <c r="B16" s="178" t="s">
        <v>287</v>
      </c>
      <c r="C16" s="133"/>
      <c r="D16" s="109"/>
      <c r="E16" s="109"/>
      <c r="F16" s="110"/>
      <c r="G16" s="110"/>
      <c r="H16" s="110"/>
      <c r="I16" s="109"/>
      <c r="J16" s="109">
        <v>-1254224</v>
      </c>
      <c r="K16" s="109">
        <v>-1254224</v>
      </c>
      <c r="L16" s="110"/>
      <c r="M16" s="110"/>
      <c r="N16" s="110"/>
      <c r="O16" s="109">
        <v>-1254224</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4">
      <c r="B17" s="178" t="s">
        <v>451</v>
      </c>
      <c r="C17" s="133"/>
      <c r="D17" s="109"/>
      <c r="E17" s="269"/>
      <c r="F17" s="269"/>
      <c r="G17" s="269"/>
      <c r="H17" s="110"/>
      <c r="I17" s="292"/>
      <c r="J17" s="109">
        <v>1376474</v>
      </c>
      <c r="K17" s="109">
        <v>1376474</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35" x14ac:dyDescent="0.4">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ht="13" thickBot="1" x14ac:dyDescent="0.45">
      <c r="B23" s="176" t="s">
        <v>125</v>
      </c>
      <c r="C23" s="133"/>
      <c r="D23" s="109">
        <v>62188</v>
      </c>
      <c r="E23" s="287"/>
      <c r="F23" s="287"/>
      <c r="G23" s="287"/>
      <c r="H23" s="287"/>
      <c r="I23" s="291"/>
      <c r="J23" s="109">
        <v>24523038</v>
      </c>
      <c r="K23" s="287"/>
      <c r="L23" s="287"/>
      <c r="M23" s="287"/>
      <c r="N23" s="287"/>
      <c r="O23" s="291"/>
      <c r="P23" s="109">
        <v>107047407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thickTop="1" x14ac:dyDescent="0.4">
      <c r="B24" s="178" t="s">
        <v>114</v>
      </c>
      <c r="C24" s="133"/>
      <c r="D24" s="292"/>
      <c r="E24" s="110">
        <v>53421</v>
      </c>
      <c r="F24" s="110"/>
      <c r="G24" s="110"/>
      <c r="H24" s="110"/>
      <c r="I24" s="117"/>
      <c r="J24" s="292"/>
      <c r="K24" s="110">
        <v>23327094</v>
      </c>
      <c r="L24" s="110"/>
      <c r="M24" s="110"/>
      <c r="N24" s="110"/>
      <c r="O24" s="109">
        <v>3402525</v>
      </c>
      <c r="P24" s="292"/>
      <c r="Q24" s="110">
        <v>106070243.51791677</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4">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7" thickBot="1" x14ac:dyDescent="0.45">
      <c r="B26" s="178" t="s">
        <v>110</v>
      </c>
      <c r="C26" s="133" t="s">
        <v>0</v>
      </c>
      <c r="D26" s="109">
        <v>1293</v>
      </c>
      <c r="E26" s="287"/>
      <c r="F26" s="287"/>
      <c r="G26" s="287"/>
      <c r="H26" s="287"/>
      <c r="I26" s="291"/>
      <c r="J26" s="109">
        <v>2220535</v>
      </c>
      <c r="K26" s="287"/>
      <c r="L26" s="287"/>
      <c r="M26" s="287"/>
      <c r="N26" s="287"/>
      <c r="O26" s="291"/>
      <c r="P26" s="109">
        <v>11950087</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7" thickTop="1" x14ac:dyDescent="0.4">
      <c r="B27" s="178" t="s">
        <v>85</v>
      </c>
      <c r="C27" s="133"/>
      <c r="D27" s="292"/>
      <c r="E27" s="110">
        <v>537</v>
      </c>
      <c r="F27" s="110"/>
      <c r="G27" s="110"/>
      <c r="H27" s="110"/>
      <c r="I27" s="117"/>
      <c r="J27" s="292"/>
      <c r="K27" s="110">
        <v>116658</v>
      </c>
      <c r="L27" s="110"/>
      <c r="M27" s="110"/>
      <c r="N27" s="110"/>
      <c r="O27" s="109">
        <v>17016</v>
      </c>
      <c r="P27" s="292"/>
      <c r="Q27" s="110">
        <v>1473326.8270878047</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4">
      <c r="B28" s="176" t="s">
        <v>290</v>
      </c>
      <c r="C28" s="133" t="s">
        <v>47</v>
      </c>
      <c r="D28" s="109">
        <v>15576</v>
      </c>
      <c r="E28" s="288"/>
      <c r="F28" s="288"/>
      <c r="G28" s="288"/>
      <c r="H28" s="288"/>
      <c r="I28" s="292"/>
      <c r="J28" s="109">
        <v>2629706</v>
      </c>
      <c r="K28" s="288"/>
      <c r="L28" s="288"/>
      <c r="M28" s="288"/>
      <c r="N28" s="288"/>
      <c r="O28" s="292"/>
      <c r="P28" s="109">
        <v>11521761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4">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35" x14ac:dyDescent="0.4">
      <c r="B30" s="178" t="s">
        <v>111</v>
      </c>
      <c r="C30" s="133" t="s">
        <v>1</v>
      </c>
      <c r="D30" s="109">
        <v>0</v>
      </c>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35" x14ac:dyDescent="0.4">
      <c r="B31" s="178" t="s">
        <v>84</v>
      </c>
      <c r="C31" s="133"/>
      <c r="D31" s="292"/>
      <c r="E31" s="110">
        <v>0</v>
      </c>
      <c r="F31" s="110"/>
      <c r="G31" s="110"/>
      <c r="H31" s="110"/>
      <c r="I31" s="109"/>
      <c r="J31" s="292"/>
      <c r="K31" s="110">
        <v>0</v>
      </c>
      <c r="L31" s="110"/>
      <c r="M31" s="110"/>
      <c r="N31" s="110"/>
      <c r="O31" s="109"/>
      <c r="P31" s="292"/>
      <c r="Q31" s="110">
        <v>0</v>
      </c>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4">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4">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4">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4">
      <c r="B35" s="178" t="s">
        <v>91</v>
      </c>
      <c r="C35" s="133"/>
      <c r="D35" s="292"/>
      <c r="E35" s="110">
        <v>0</v>
      </c>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4">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4">
      <c r="B38" s="178" t="s">
        <v>124</v>
      </c>
      <c r="C38" s="133" t="s">
        <v>40</v>
      </c>
      <c r="D38" s="109">
        <v>0</v>
      </c>
      <c r="E38" s="287"/>
      <c r="F38" s="287"/>
      <c r="G38" s="287"/>
      <c r="H38" s="287"/>
      <c r="I38" s="291"/>
      <c r="J38" s="109">
        <v>0</v>
      </c>
      <c r="K38" s="287"/>
      <c r="L38" s="287"/>
      <c r="M38" s="287"/>
      <c r="N38" s="287"/>
      <c r="O38" s="291"/>
      <c r="P38" s="109">
        <v>461626</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4">
      <c r="B39" s="178" t="s">
        <v>86</v>
      </c>
      <c r="C39" s="133"/>
      <c r="D39" s="292"/>
      <c r="E39" s="110">
        <v>0</v>
      </c>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4">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4">
      <c r="B41" s="178" t="s">
        <v>112</v>
      </c>
      <c r="C41" s="133" t="s">
        <v>42</v>
      </c>
      <c r="D41" s="109">
        <v>0</v>
      </c>
      <c r="E41" s="287"/>
      <c r="F41" s="287"/>
      <c r="G41" s="287"/>
      <c r="H41" s="287"/>
      <c r="I41" s="291"/>
      <c r="J41" s="109">
        <v>0</v>
      </c>
      <c r="K41" s="287"/>
      <c r="L41" s="287"/>
      <c r="M41" s="287"/>
      <c r="N41" s="287"/>
      <c r="O41" s="291"/>
      <c r="P41" s="109">
        <v>86084</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x14ac:dyDescent="0.4">
      <c r="B42" s="178" t="s">
        <v>92</v>
      </c>
      <c r="C42" s="133"/>
      <c r="D42" s="292"/>
      <c r="E42" s="110">
        <v>0</v>
      </c>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4">
      <c r="B43" s="176" t="s">
        <v>297</v>
      </c>
      <c r="C43" s="133" t="s">
        <v>46</v>
      </c>
      <c r="D43" s="109">
        <v>0</v>
      </c>
      <c r="E43" s="288"/>
      <c r="F43" s="288"/>
      <c r="G43" s="288"/>
      <c r="H43" s="288"/>
      <c r="I43" s="292"/>
      <c r="J43" s="109">
        <v>0</v>
      </c>
      <c r="K43" s="288"/>
      <c r="L43" s="288"/>
      <c r="M43" s="288"/>
      <c r="N43" s="288"/>
      <c r="O43" s="292"/>
      <c r="P43" s="109">
        <v>724220</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4">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4">
      <c r="B45" s="178" t="s">
        <v>115</v>
      </c>
      <c r="C45" s="133" t="s">
        <v>30</v>
      </c>
      <c r="D45" s="109">
        <v>0</v>
      </c>
      <c r="E45" s="110">
        <v>0</v>
      </c>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4">
      <c r="B46" s="176" t="s">
        <v>116</v>
      </c>
      <c r="C46" s="133" t="s">
        <v>31</v>
      </c>
      <c r="D46" s="109">
        <v>0</v>
      </c>
      <c r="E46" s="110">
        <v>0</v>
      </c>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4">
      <c r="B47" s="176" t="s">
        <v>117</v>
      </c>
      <c r="C47" s="133" t="s">
        <v>32</v>
      </c>
      <c r="D47" s="109">
        <v>0</v>
      </c>
      <c r="E47" s="288"/>
      <c r="F47" s="288"/>
      <c r="G47" s="288"/>
      <c r="H47" s="288"/>
      <c r="I47" s="292"/>
      <c r="J47" s="109">
        <v>0</v>
      </c>
      <c r="K47" s="288"/>
      <c r="L47" s="288"/>
      <c r="M47" s="288"/>
      <c r="N47" s="288"/>
      <c r="O47" s="292"/>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4">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4">
      <c r="B49" s="176" t="s">
        <v>118</v>
      </c>
      <c r="C49" s="133" t="s">
        <v>33</v>
      </c>
      <c r="D49" s="109">
        <v>18</v>
      </c>
      <c r="E49" s="110"/>
      <c r="F49" s="110"/>
      <c r="G49" s="110"/>
      <c r="H49" s="110"/>
      <c r="I49" s="109"/>
      <c r="J49" s="109">
        <v>14856</v>
      </c>
      <c r="K49" s="110"/>
      <c r="L49" s="110"/>
      <c r="M49" s="110"/>
      <c r="N49" s="110"/>
      <c r="O49" s="109"/>
      <c r="P49" s="109">
        <v>79123</v>
      </c>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4">
      <c r="B50" s="176" t="s">
        <v>119</v>
      </c>
      <c r="C50" s="133" t="s">
        <v>34</v>
      </c>
      <c r="D50" s="109">
        <v>-134</v>
      </c>
      <c r="E50" s="288"/>
      <c r="F50" s="288"/>
      <c r="G50" s="288"/>
      <c r="H50" s="288"/>
      <c r="I50" s="292"/>
      <c r="J50" s="109">
        <v>-38178</v>
      </c>
      <c r="K50" s="288"/>
      <c r="L50" s="288"/>
      <c r="M50" s="288"/>
      <c r="N50" s="288"/>
      <c r="O50" s="292"/>
      <c r="P50" s="109">
        <v>-156013</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4">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4">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4">
      <c r="B54" s="181" t="s">
        <v>303</v>
      </c>
      <c r="C54" s="136" t="s">
        <v>77</v>
      </c>
      <c r="D54" s="114">
        <f>D23+D26-D28+D30-D32+D34-D36+D38+D41-D43+D45+D46-D47-D49+D50+D51+D52+D53</f>
        <v>47753</v>
      </c>
      <c r="E54" s="115">
        <f>E24+E27+E31-E36+E39+E42+E45+E46-E49+E51+E52+E53</f>
        <v>53958</v>
      </c>
      <c r="F54" s="115">
        <f t="shared" ref="F54:H54" si="0">F24+F27+F31-F36+F39+F42+F45+F46-F49+F51+F52+F53</f>
        <v>0</v>
      </c>
      <c r="G54" s="115">
        <f t="shared" si="0"/>
        <v>0</v>
      </c>
      <c r="H54" s="115">
        <f t="shared" si="0"/>
        <v>0</v>
      </c>
      <c r="I54" s="115"/>
      <c r="J54" s="114">
        <f>J23+J26-J28+J30-J32+J34-J36+J38+J41-J43+J45+J46-J47-J49+J50+J51+J52+J53</f>
        <v>24060833</v>
      </c>
      <c r="K54" s="115">
        <f t="shared" ref="K54" si="1">K24+K27+K31-K36+K39+K42+K45+K46-K49+K51+K52+K53</f>
        <v>23443752</v>
      </c>
      <c r="L54" s="115">
        <f t="shared" ref="L54" si="2">L24+L27+L31-L36+L39+L42+L45+L46-L49+L51+L52+L53</f>
        <v>0</v>
      </c>
      <c r="M54" s="115">
        <f t="shared" ref="M54:O54" si="3">M24+M27+M31-M36+M39+M42+M45+M46-M49+M51+M52+M53</f>
        <v>0</v>
      </c>
      <c r="N54" s="115">
        <f t="shared" si="3"/>
        <v>0</v>
      </c>
      <c r="O54" s="115">
        <f t="shared" si="3"/>
        <v>3419541</v>
      </c>
      <c r="P54" s="114">
        <f>P23+P26-P28+P30-P32+P34-P36+P38+P41-P43+P45+P46-P47-P49+P50+P51+P52+P53</f>
        <v>107064087</v>
      </c>
      <c r="Q54" s="115">
        <f t="shared" ref="Q54" si="4">Q24+Q27+Q31-Q36+Q39+Q42+Q45+Q46-Q49+Q51+Q52+Q53</f>
        <v>107543570.34500457</v>
      </c>
      <c r="R54" s="115">
        <f t="shared" ref="R54" si="5">R24+R27+R31-R36+R39+R42+R45+R46-R49+R51+R52+R53</f>
        <v>0</v>
      </c>
      <c r="S54" s="115">
        <f t="shared" ref="S54" si="6">S24+S27+S31-S36+S39+S42+S45+S46-S49+S51+S52+S53</f>
        <v>0</v>
      </c>
      <c r="T54" s="115">
        <f t="shared" ref="T54" si="7">T24+T27+T31-T36+T39+T42+T45+T46-T49+T51+T52+T53</f>
        <v>0</v>
      </c>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c r="AT54" s="116"/>
      <c r="AU54" s="116"/>
      <c r="AV54" s="310"/>
      <c r="AW54" s="317"/>
    </row>
    <row r="55" spans="2:49" x14ac:dyDescent="0.4">
      <c r="B55" s="181" t="s">
        <v>304</v>
      </c>
      <c r="C55" s="137" t="s">
        <v>28</v>
      </c>
      <c r="D55" s="114">
        <f>MIN(D56:D57)</f>
        <v>0</v>
      </c>
      <c r="E55" s="114">
        <f t="shared" ref="E55:T55" si="8">MIN(E56:E57)</f>
        <v>0</v>
      </c>
      <c r="F55" s="114">
        <f t="shared" si="8"/>
        <v>0</v>
      </c>
      <c r="G55" s="114">
        <f t="shared" si="8"/>
        <v>0</v>
      </c>
      <c r="H55" s="114">
        <f t="shared" si="8"/>
        <v>0</v>
      </c>
      <c r="I55" s="114"/>
      <c r="J55" s="114">
        <f t="shared" si="8"/>
        <v>0</v>
      </c>
      <c r="K55" s="114">
        <f t="shared" si="8"/>
        <v>0</v>
      </c>
      <c r="L55" s="114">
        <f t="shared" si="8"/>
        <v>0</v>
      </c>
      <c r="M55" s="114">
        <f t="shared" si="8"/>
        <v>0</v>
      </c>
      <c r="N55" s="114">
        <f t="shared" si="8"/>
        <v>0</v>
      </c>
      <c r="O55" s="114">
        <f t="shared" si="8"/>
        <v>0</v>
      </c>
      <c r="P55" s="114">
        <f t="shared" si="8"/>
        <v>0</v>
      </c>
      <c r="Q55" s="114">
        <f t="shared" si="8"/>
        <v>0</v>
      </c>
      <c r="R55" s="114">
        <f t="shared" si="8"/>
        <v>0</v>
      </c>
      <c r="S55" s="114">
        <f t="shared" si="8"/>
        <v>0</v>
      </c>
      <c r="T55" s="114">
        <f t="shared" si="8"/>
        <v>0</v>
      </c>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4">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4">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504" priority="393" stopIfTrue="1" operator="lessThan">
      <formula>0</formula>
    </cfRule>
  </conditionalFormatting>
  <conditionalFormatting sqref="AA11:AA14">
    <cfRule type="cellIs" dxfId="503" priority="391" stopIfTrue="1" operator="lessThan">
      <formula>0</formula>
    </cfRule>
  </conditionalFormatting>
  <conditionalFormatting sqref="AN18:AN19">
    <cfRule type="cellIs" dxfId="502" priority="367" stopIfTrue="1" operator="lessThan">
      <formula>0</formula>
    </cfRule>
  </conditionalFormatting>
  <conditionalFormatting sqref="AU47">
    <cfRule type="cellIs" dxfId="501" priority="36" stopIfTrue="1" operator="lessThan">
      <formula>0</formula>
    </cfRule>
  </conditionalFormatting>
  <conditionalFormatting sqref="AS26">
    <cfRule type="cellIs" dxfId="500" priority="71" stopIfTrue="1" operator="lessThan">
      <formula>0</formula>
    </cfRule>
  </conditionalFormatting>
  <conditionalFormatting sqref="AT26">
    <cfRule type="cellIs" dxfId="499" priority="70" stopIfTrue="1" operator="lessThan">
      <formula>0</formula>
    </cfRule>
  </conditionalFormatting>
  <conditionalFormatting sqref="D5:D7">
    <cfRule type="cellIs" dxfId="498" priority="489" stopIfTrue="1" operator="lessThan">
      <formula>0</formula>
    </cfRule>
  </conditionalFormatting>
  <conditionalFormatting sqref="AU51">
    <cfRule type="cellIs" dxfId="497" priority="27" stopIfTrue="1" operator="lessThan">
      <formula>0</formula>
    </cfRule>
  </conditionalFormatting>
  <conditionalFormatting sqref="J5:J7">
    <cfRule type="cellIs" dxfId="496" priority="487" stopIfTrue="1" operator="lessThan">
      <formula>0</formula>
    </cfRule>
  </conditionalFormatting>
  <conditionalFormatting sqref="AT52">
    <cfRule type="cellIs" dxfId="495" priority="25" stopIfTrue="1" operator="lessThan">
      <formula>0</formula>
    </cfRule>
  </conditionalFormatting>
  <conditionalFormatting sqref="P5:P7">
    <cfRule type="cellIs" dxfId="494" priority="485" stopIfTrue="1" operator="lessThan">
      <formula>0</formula>
    </cfRule>
  </conditionalFormatting>
  <conditionalFormatting sqref="U5:U7">
    <cfRule type="cellIs" dxfId="493" priority="484" stopIfTrue="1" operator="lessThan">
      <formula>0</formula>
    </cfRule>
  </conditionalFormatting>
  <conditionalFormatting sqref="X5:X7">
    <cfRule type="cellIs" dxfId="492" priority="483" stopIfTrue="1" operator="lessThan">
      <formula>0</formula>
    </cfRule>
  </conditionalFormatting>
  <conditionalFormatting sqref="AA5:AA7">
    <cfRule type="cellIs" dxfId="491" priority="482" stopIfTrue="1" operator="lessThan">
      <formula>0</formula>
    </cfRule>
  </conditionalFormatting>
  <conditionalFormatting sqref="AD5:AD7">
    <cfRule type="cellIs" dxfId="490" priority="481" stopIfTrue="1" operator="lessThan">
      <formula>0</formula>
    </cfRule>
  </conditionalFormatting>
  <conditionalFormatting sqref="AI5:AI7">
    <cfRule type="cellIs" dxfId="489" priority="480" stopIfTrue="1" operator="lessThan">
      <formula>0</formula>
    </cfRule>
  </conditionalFormatting>
  <conditionalFormatting sqref="AN5:AN7">
    <cfRule type="cellIs" dxfId="488" priority="479" stopIfTrue="1" operator="lessThan">
      <formula>0</formula>
    </cfRule>
  </conditionalFormatting>
  <conditionalFormatting sqref="AS5:AS7">
    <cfRule type="cellIs" dxfId="487" priority="478" stopIfTrue="1" operator="lessThan">
      <formula>0</formula>
    </cfRule>
  </conditionalFormatting>
  <conditionalFormatting sqref="AT5:AT7">
    <cfRule type="cellIs" dxfId="486" priority="477" stopIfTrue="1" operator="lessThan">
      <formula>0</formula>
    </cfRule>
  </conditionalFormatting>
  <conditionalFormatting sqref="AU5:AU7">
    <cfRule type="cellIs" dxfId="485" priority="476" stopIfTrue="1" operator="lessThan">
      <formula>0</formula>
    </cfRule>
  </conditionalFormatting>
  <conditionalFormatting sqref="D9">
    <cfRule type="cellIs" dxfId="484" priority="475" stopIfTrue="1" operator="lessThan">
      <formula>0</formula>
    </cfRule>
  </conditionalFormatting>
  <conditionalFormatting sqref="D11:D20 E16">
    <cfRule type="cellIs" dxfId="483" priority="474" stopIfTrue="1" operator="lessThan">
      <formula>0</formula>
    </cfRule>
  </conditionalFormatting>
  <conditionalFormatting sqref="E10:I10">
    <cfRule type="cellIs" dxfId="482" priority="473" stopIfTrue="1" operator="lessThan">
      <formula>0</formula>
    </cfRule>
  </conditionalFormatting>
  <conditionalFormatting sqref="E11:H11">
    <cfRule type="cellIs" dxfId="481" priority="472" stopIfTrue="1" operator="lessThan">
      <formula>0</formula>
    </cfRule>
  </conditionalFormatting>
  <conditionalFormatting sqref="E13:H16 I15:I16">
    <cfRule type="cellIs" dxfId="480" priority="471" stopIfTrue="1" operator="lessThan">
      <formula>0</formula>
    </cfRule>
  </conditionalFormatting>
  <conditionalFormatting sqref="E18:I20">
    <cfRule type="cellIs" dxfId="479" priority="470" stopIfTrue="1" operator="lessThan">
      <formula>0</formula>
    </cfRule>
  </conditionalFormatting>
  <conditionalFormatting sqref="H17">
    <cfRule type="cellIs" dxfId="478" priority="469" stopIfTrue="1" operator="lessThan">
      <formula>0</formula>
    </cfRule>
  </conditionalFormatting>
  <conditionalFormatting sqref="D23">
    <cfRule type="cellIs" dxfId="477" priority="468" stopIfTrue="1" operator="lessThan">
      <formula>0</formula>
    </cfRule>
  </conditionalFormatting>
  <conditionalFormatting sqref="D26">
    <cfRule type="cellIs" dxfId="476" priority="467" stopIfTrue="1" operator="lessThan">
      <formula>0</formula>
    </cfRule>
  </conditionalFormatting>
  <conditionalFormatting sqref="D28">
    <cfRule type="cellIs" dxfId="475" priority="466" stopIfTrue="1" operator="lessThan">
      <formula>0</formula>
    </cfRule>
  </conditionalFormatting>
  <conditionalFormatting sqref="D30">
    <cfRule type="cellIs" dxfId="474" priority="465" stopIfTrue="1" operator="lessThan">
      <formula>0</formula>
    </cfRule>
  </conditionalFormatting>
  <conditionalFormatting sqref="D32">
    <cfRule type="cellIs" dxfId="473" priority="464" stopIfTrue="1" operator="lessThan">
      <formula>0</formula>
    </cfRule>
  </conditionalFormatting>
  <conditionalFormatting sqref="AU57">
    <cfRule type="cellIs" dxfId="472" priority="15" stopIfTrue="1" operator="lessThan">
      <formula>0</formula>
    </cfRule>
  </conditionalFormatting>
  <conditionalFormatting sqref="D34">
    <cfRule type="cellIs" dxfId="471" priority="463" stopIfTrue="1" operator="lessThan">
      <formula>0</formula>
    </cfRule>
  </conditionalFormatting>
  <conditionalFormatting sqref="D38">
    <cfRule type="cellIs" dxfId="470" priority="462" stopIfTrue="1" operator="lessThan">
      <formula>0</formula>
    </cfRule>
  </conditionalFormatting>
  <conditionalFormatting sqref="D41">
    <cfRule type="cellIs" dxfId="469" priority="461" stopIfTrue="1" operator="lessThan">
      <formula>0</formula>
    </cfRule>
  </conditionalFormatting>
  <conditionalFormatting sqref="D43">
    <cfRule type="cellIs" dxfId="468" priority="460" stopIfTrue="1" operator="lessThan">
      <formula>0</formula>
    </cfRule>
  </conditionalFormatting>
  <conditionalFormatting sqref="D47">
    <cfRule type="cellIs" dxfId="467" priority="459" stopIfTrue="1" operator="lessThan">
      <formula>0</formula>
    </cfRule>
  </conditionalFormatting>
  <conditionalFormatting sqref="D50">
    <cfRule type="cellIs" dxfId="466" priority="458" stopIfTrue="1" operator="lessThan">
      <formula>0</formula>
    </cfRule>
  </conditionalFormatting>
  <conditionalFormatting sqref="E24:H24">
    <cfRule type="cellIs" dxfId="465" priority="456" stopIfTrue="1" operator="lessThan">
      <formula>0</formula>
    </cfRule>
  </conditionalFormatting>
  <conditionalFormatting sqref="E27:H27">
    <cfRule type="cellIs" dxfId="464" priority="455" stopIfTrue="1" operator="lessThan">
      <formula>0</formula>
    </cfRule>
  </conditionalFormatting>
  <conditionalFormatting sqref="E31:I31">
    <cfRule type="cellIs" dxfId="463" priority="454" stopIfTrue="1" operator="lessThan">
      <formula>0</formula>
    </cfRule>
  </conditionalFormatting>
  <conditionalFormatting sqref="E35:I35">
    <cfRule type="cellIs" dxfId="462" priority="453" stopIfTrue="1" operator="lessThan">
      <formula>0</formula>
    </cfRule>
  </conditionalFormatting>
  <conditionalFormatting sqref="E39:I39">
    <cfRule type="cellIs" dxfId="461" priority="452" stopIfTrue="1" operator="lessThan">
      <formula>0</formula>
    </cfRule>
  </conditionalFormatting>
  <conditionalFormatting sqref="E42:I42">
    <cfRule type="cellIs" dxfId="460" priority="451" stopIfTrue="1" operator="lessThan">
      <formula>0</formula>
    </cfRule>
  </conditionalFormatting>
  <conditionalFormatting sqref="D36">
    <cfRule type="cellIs" dxfId="459" priority="450" stopIfTrue="1" operator="lessThan">
      <formula>0</formula>
    </cfRule>
  </conditionalFormatting>
  <conditionalFormatting sqref="E36:I36">
    <cfRule type="cellIs" dxfId="458" priority="449" stopIfTrue="1" operator="lessThan">
      <formula>0</formula>
    </cfRule>
  </conditionalFormatting>
  <conditionalFormatting sqref="D45">
    <cfRule type="cellIs" dxfId="457" priority="448" stopIfTrue="1" operator="lessThan">
      <formula>0</formula>
    </cfRule>
  </conditionalFormatting>
  <conditionalFormatting sqref="E45:I45">
    <cfRule type="cellIs" dxfId="456" priority="447" stopIfTrue="1" operator="lessThan">
      <formula>0</formula>
    </cfRule>
  </conditionalFormatting>
  <conditionalFormatting sqref="D46">
    <cfRule type="cellIs" dxfId="455" priority="446" stopIfTrue="1" operator="lessThan">
      <formula>0</formula>
    </cfRule>
  </conditionalFormatting>
  <conditionalFormatting sqref="E46:I46">
    <cfRule type="cellIs" dxfId="454" priority="445" stopIfTrue="1" operator="lessThan">
      <formula>0</formula>
    </cfRule>
  </conditionalFormatting>
  <conditionalFormatting sqref="D49">
    <cfRule type="cellIs" dxfId="453" priority="444" stopIfTrue="1" operator="lessThan">
      <formula>0</formula>
    </cfRule>
  </conditionalFormatting>
  <conditionalFormatting sqref="E49:I49">
    <cfRule type="cellIs" dxfId="452" priority="443" stopIfTrue="1" operator="lessThan">
      <formula>0</formula>
    </cfRule>
  </conditionalFormatting>
  <conditionalFormatting sqref="D51">
    <cfRule type="cellIs" dxfId="451" priority="442" stopIfTrue="1" operator="lessThan">
      <formula>0</formula>
    </cfRule>
  </conditionalFormatting>
  <conditionalFormatting sqref="E51:I51">
    <cfRule type="cellIs" dxfId="450" priority="441" stopIfTrue="1" operator="lessThan">
      <formula>0</formula>
    </cfRule>
  </conditionalFormatting>
  <conditionalFormatting sqref="D52">
    <cfRule type="cellIs" dxfId="449" priority="440" stopIfTrue="1" operator="lessThan">
      <formula>0</formula>
    </cfRule>
  </conditionalFormatting>
  <conditionalFormatting sqref="E52:I52">
    <cfRule type="cellIs" dxfId="448" priority="439" stopIfTrue="1" operator="lessThan">
      <formula>0</formula>
    </cfRule>
  </conditionalFormatting>
  <conditionalFormatting sqref="D53">
    <cfRule type="cellIs" dxfId="447" priority="438" stopIfTrue="1" operator="lessThan">
      <formula>0</formula>
    </cfRule>
  </conditionalFormatting>
  <conditionalFormatting sqref="E53:I53">
    <cfRule type="cellIs" dxfId="446" priority="437" stopIfTrue="1" operator="lessThan">
      <formula>0</formula>
    </cfRule>
  </conditionalFormatting>
  <conditionalFormatting sqref="D56">
    <cfRule type="cellIs" dxfId="445" priority="436" stopIfTrue="1" operator="lessThan">
      <formula>0</formula>
    </cfRule>
  </conditionalFormatting>
  <conditionalFormatting sqref="E56:I56">
    <cfRule type="cellIs" dxfId="444" priority="435" stopIfTrue="1" operator="lessThan">
      <formula>0</formula>
    </cfRule>
  </conditionalFormatting>
  <conditionalFormatting sqref="D57">
    <cfRule type="cellIs" dxfId="443" priority="434" stopIfTrue="1" operator="lessThan">
      <formula>0</formula>
    </cfRule>
  </conditionalFormatting>
  <conditionalFormatting sqref="E57:I57">
    <cfRule type="cellIs" dxfId="442" priority="433" stopIfTrue="1" operator="lessThan">
      <formula>0</formula>
    </cfRule>
  </conditionalFormatting>
  <conditionalFormatting sqref="D58">
    <cfRule type="cellIs" dxfId="441" priority="432" stopIfTrue="1" operator="lessThan">
      <formula>0</formula>
    </cfRule>
  </conditionalFormatting>
  <conditionalFormatting sqref="E58:I58">
    <cfRule type="cellIs" dxfId="440" priority="431" stopIfTrue="1" operator="lessThan">
      <formula>0</formula>
    </cfRule>
  </conditionalFormatting>
  <conditionalFormatting sqref="J9">
    <cfRule type="cellIs" dxfId="439" priority="430" stopIfTrue="1" operator="lessThan">
      <formula>0</formula>
    </cfRule>
  </conditionalFormatting>
  <conditionalFormatting sqref="J11:J14">
    <cfRule type="cellIs" dxfId="438" priority="429" stopIfTrue="1" operator="lessThan">
      <formula>0</formula>
    </cfRule>
  </conditionalFormatting>
  <conditionalFormatting sqref="K10:O10">
    <cfRule type="cellIs" dxfId="437" priority="428" stopIfTrue="1" operator="lessThan">
      <formula>0</formula>
    </cfRule>
  </conditionalFormatting>
  <conditionalFormatting sqref="K11:O11">
    <cfRule type="cellIs" dxfId="436" priority="427" stopIfTrue="1" operator="lessThan">
      <formula>0</formula>
    </cfRule>
  </conditionalFormatting>
  <conditionalFormatting sqref="K13:O14">
    <cfRule type="cellIs" dxfId="435" priority="426" stopIfTrue="1" operator="lessThan">
      <formula>0</formula>
    </cfRule>
  </conditionalFormatting>
  <conditionalFormatting sqref="J16:J19 K16:K17">
    <cfRule type="cellIs" dxfId="434" priority="425" stopIfTrue="1" operator="lessThan">
      <formula>0</formula>
    </cfRule>
  </conditionalFormatting>
  <conditionalFormatting sqref="K16:O16">
    <cfRule type="cellIs" dxfId="433" priority="424" stopIfTrue="1" operator="lessThan">
      <formula>0</formula>
    </cfRule>
  </conditionalFormatting>
  <conditionalFormatting sqref="K18:O19">
    <cfRule type="cellIs" dxfId="432" priority="423" stopIfTrue="1" operator="lessThan">
      <formula>0</formula>
    </cfRule>
  </conditionalFormatting>
  <conditionalFormatting sqref="L17:N17">
    <cfRule type="cellIs" dxfId="431" priority="422" stopIfTrue="1" operator="lessThan">
      <formula>0</formula>
    </cfRule>
  </conditionalFormatting>
  <conditionalFormatting sqref="P9">
    <cfRule type="cellIs" dxfId="430" priority="421" stopIfTrue="1" operator="lessThan">
      <formula>0</formula>
    </cfRule>
  </conditionalFormatting>
  <conditionalFormatting sqref="P11:P14">
    <cfRule type="cellIs" dxfId="429" priority="420" stopIfTrue="1" operator="lessThan">
      <formula>0</formula>
    </cfRule>
  </conditionalFormatting>
  <conditionalFormatting sqref="Q10:T10">
    <cfRule type="cellIs" dxfId="428" priority="419" stopIfTrue="1" operator="lessThan">
      <formula>0</formula>
    </cfRule>
  </conditionalFormatting>
  <conditionalFormatting sqref="Q11:T11">
    <cfRule type="cellIs" dxfId="427" priority="418" stopIfTrue="1" operator="lessThan">
      <formula>0</formula>
    </cfRule>
  </conditionalFormatting>
  <conditionalFormatting sqref="Q13:T14">
    <cfRule type="cellIs" dxfId="426" priority="417" stopIfTrue="1" operator="lessThan">
      <formula>0</formula>
    </cfRule>
  </conditionalFormatting>
  <conditionalFormatting sqref="P18:P19">
    <cfRule type="cellIs" dxfId="425" priority="416" stopIfTrue="1" operator="lessThan">
      <formula>0</formula>
    </cfRule>
  </conditionalFormatting>
  <conditionalFormatting sqref="Q18:T19">
    <cfRule type="cellIs" dxfId="424" priority="415" stopIfTrue="1" operator="lessThan">
      <formula>0</formula>
    </cfRule>
  </conditionalFormatting>
  <conditionalFormatting sqref="U9">
    <cfRule type="cellIs" dxfId="423" priority="414" stopIfTrue="1" operator="lessThan">
      <formula>0</formula>
    </cfRule>
  </conditionalFormatting>
  <conditionalFormatting sqref="U11:U14">
    <cfRule type="cellIs" dxfId="422" priority="413" stopIfTrue="1" operator="lessThan">
      <formula>0</formula>
    </cfRule>
  </conditionalFormatting>
  <conditionalFormatting sqref="V10">
    <cfRule type="cellIs" dxfId="421" priority="412" stopIfTrue="1" operator="lessThan">
      <formula>0</formula>
    </cfRule>
  </conditionalFormatting>
  <conditionalFormatting sqref="V11">
    <cfRule type="cellIs" dxfId="420" priority="411" stopIfTrue="1" operator="lessThan">
      <formula>0</formula>
    </cfRule>
  </conditionalFormatting>
  <conditionalFormatting sqref="V13:V14">
    <cfRule type="cellIs" dxfId="419" priority="410" stopIfTrue="1" operator="lessThan">
      <formula>0</formula>
    </cfRule>
  </conditionalFormatting>
  <conditionalFormatting sqref="U18:U19">
    <cfRule type="cellIs" dxfId="418" priority="409" stopIfTrue="1" operator="lessThan">
      <formula>0</formula>
    </cfRule>
  </conditionalFormatting>
  <conditionalFormatting sqref="V18:V19">
    <cfRule type="cellIs" dxfId="417" priority="408" stopIfTrue="1" operator="lessThan">
      <formula>0</formula>
    </cfRule>
  </conditionalFormatting>
  <conditionalFormatting sqref="W10">
    <cfRule type="cellIs" dxfId="416" priority="407" stopIfTrue="1" operator="lessThan">
      <formula>0</formula>
    </cfRule>
  </conditionalFormatting>
  <conditionalFormatting sqref="W11">
    <cfRule type="cellIs" dxfId="415" priority="406" stopIfTrue="1" operator="lessThan">
      <formula>0</formula>
    </cfRule>
  </conditionalFormatting>
  <conditionalFormatting sqref="W13:W14">
    <cfRule type="cellIs" dxfId="414" priority="405" stopIfTrue="1" operator="lessThan">
      <formula>0</formula>
    </cfRule>
  </conditionalFormatting>
  <conditionalFormatting sqref="W18:W19">
    <cfRule type="cellIs" dxfId="413" priority="404" stopIfTrue="1" operator="lessThan">
      <formula>0</formula>
    </cfRule>
  </conditionalFormatting>
  <conditionalFormatting sqref="X9">
    <cfRule type="cellIs" dxfId="412" priority="403" stopIfTrue="1" operator="lessThan">
      <formula>0</formula>
    </cfRule>
  </conditionalFormatting>
  <conditionalFormatting sqref="X11:X14">
    <cfRule type="cellIs" dxfId="411" priority="402" stopIfTrue="1" operator="lessThan">
      <formula>0</formula>
    </cfRule>
  </conditionalFormatting>
  <conditionalFormatting sqref="Y10">
    <cfRule type="cellIs" dxfId="410" priority="401" stopIfTrue="1" operator="lessThan">
      <formula>0</formula>
    </cfRule>
  </conditionalFormatting>
  <conditionalFormatting sqref="Y11">
    <cfRule type="cellIs" dxfId="409" priority="400" stopIfTrue="1" operator="lessThan">
      <formula>0</formula>
    </cfRule>
  </conditionalFormatting>
  <conditionalFormatting sqref="Y13:Y14">
    <cfRule type="cellIs" dxfId="408" priority="399" stopIfTrue="1" operator="lessThan">
      <formula>0</formula>
    </cfRule>
  </conditionalFormatting>
  <conditionalFormatting sqref="X18:X19">
    <cfRule type="cellIs" dxfId="407" priority="398" stopIfTrue="1" operator="lessThan">
      <formula>0</formula>
    </cfRule>
  </conditionalFormatting>
  <conditionalFormatting sqref="Y18:Y19">
    <cfRule type="cellIs" dxfId="406" priority="397" stopIfTrue="1" operator="lessThan">
      <formula>0</formula>
    </cfRule>
  </conditionalFormatting>
  <conditionalFormatting sqref="Z10">
    <cfRule type="cellIs" dxfId="405" priority="396" stopIfTrue="1" operator="lessThan">
      <formula>0</formula>
    </cfRule>
  </conditionalFormatting>
  <conditionalFormatting sqref="Z11">
    <cfRule type="cellIs" dxfId="404" priority="395" stopIfTrue="1" operator="lessThan">
      <formula>0</formula>
    </cfRule>
  </conditionalFormatting>
  <conditionalFormatting sqref="Z13:Z14">
    <cfRule type="cellIs" dxfId="403" priority="394" stopIfTrue="1" operator="lessThan">
      <formula>0</formula>
    </cfRule>
  </conditionalFormatting>
  <conditionalFormatting sqref="AA9">
    <cfRule type="cellIs" dxfId="402" priority="392" stopIfTrue="1" operator="lessThan">
      <formula>0</formula>
    </cfRule>
  </conditionalFormatting>
  <conditionalFormatting sqref="AB10">
    <cfRule type="cellIs" dxfId="401" priority="390" stopIfTrue="1" operator="lessThan">
      <formula>0</formula>
    </cfRule>
  </conditionalFormatting>
  <conditionalFormatting sqref="AB11">
    <cfRule type="cellIs" dxfId="400" priority="389" stopIfTrue="1" operator="lessThan">
      <formula>0</formula>
    </cfRule>
  </conditionalFormatting>
  <conditionalFormatting sqref="AB13:AB14">
    <cfRule type="cellIs" dxfId="399" priority="388" stopIfTrue="1" operator="lessThan">
      <formula>0</formula>
    </cfRule>
  </conditionalFormatting>
  <conditionalFormatting sqref="AA18:AA19">
    <cfRule type="cellIs" dxfId="398" priority="387" stopIfTrue="1" operator="lessThan">
      <formula>0</formula>
    </cfRule>
  </conditionalFormatting>
  <conditionalFormatting sqref="AB18:AB19">
    <cfRule type="cellIs" dxfId="397" priority="386" stopIfTrue="1" operator="lessThan">
      <formula>0</formula>
    </cfRule>
  </conditionalFormatting>
  <conditionalFormatting sqref="AC10">
    <cfRule type="cellIs" dxfId="396" priority="385" stopIfTrue="1" operator="lessThan">
      <formula>0</formula>
    </cfRule>
  </conditionalFormatting>
  <conditionalFormatting sqref="AC11">
    <cfRule type="cellIs" dxfId="395" priority="384" stopIfTrue="1" operator="lessThan">
      <formula>0</formula>
    </cfRule>
  </conditionalFormatting>
  <conditionalFormatting sqref="AC13:AC14">
    <cfRule type="cellIs" dxfId="394" priority="383" stopIfTrue="1" operator="lessThan">
      <formula>0</formula>
    </cfRule>
  </conditionalFormatting>
  <conditionalFormatting sqref="AC18:AC19">
    <cfRule type="cellIs" dxfId="393" priority="382" stopIfTrue="1" operator="lessThan">
      <formula>0</formula>
    </cfRule>
  </conditionalFormatting>
  <conditionalFormatting sqref="AD9">
    <cfRule type="cellIs" dxfId="392" priority="381" stopIfTrue="1" operator="lessThan">
      <formula>0</formula>
    </cfRule>
  </conditionalFormatting>
  <conditionalFormatting sqref="AD11:AD14">
    <cfRule type="cellIs" dxfId="391" priority="380" stopIfTrue="1" operator="lessThan">
      <formula>0</formula>
    </cfRule>
  </conditionalFormatting>
  <conditionalFormatting sqref="AD18:AD19">
    <cfRule type="cellIs" dxfId="390" priority="379" stopIfTrue="1" operator="lessThan">
      <formula>0</formula>
    </cfRule>
  </conditionalFormatting>
  <conditionalFormatting sqref="AS57">
    <cfRule type="cellIs" dxfId="389" priority="17" stopIfTrue="1" operator="lessThan">
      <formula>0</formula>
    </cfRule>
  </conditionalFormatting>
  <conditionalFormatting sqref="AT57">
    <cfRule type="cellIs" dxfId="388" priority="16" stopIfTrue="1" operator="lessThan">
      <formula>0</formula>
    </cfRule>
  </conditionalFormatting>
  <conditionalFormatting sqref="AI9">
    <cfRule type="cellIs" dxfId="387" priority="375" stopIfTrue="1" operator="lessThan">
      <formula>0</formula>
    </cfRule>
  </conditionalFormatting>
  <conditionalFormatting sqref="AI11:AI14">
    <cfRule type="cellIs" dxfId="386" priority="374" stopIfTrue="1" operator="lessThan">
      <formula>0</formula>
    </cfRule>
  </conditionalFormatting>
  <conditionalFormatting sqref="AI18:AI19">
    <cfRule type="cellIs" dxfId="385" priority="373" stopIfTrue="1" operator="lessThan">
      <formula>0</formula>
    </cfRule>
  </conditionalFormatting>
  <conditionalFormatting sqref="AN9">
    <cfRule type="cellIs" dxfId="384" priority="372" stopIfTrue="1" operator="lessThan">
      <formula>0</formula>
    </cfRule>
  </conditionalFormatting>
  <conditionalFormatting sqref="AN11:AN14">
    <cfRule type="cellIs" dxfId="383" priority="371" stopIfTrue="1" operator="lessThan">
      <formula>0</formula>
    </cfRule>
  </conditionalFormatting>
  <conditionalFormatting sqref="AO10:AR10">
    <cfRule type="cellIs" dxfId="382" priority="370" stopIfTrue="1" operator="lessThan">
      <formula>0</formula>
    </cfRule>
  </conditionalFormatting>
  <conditionalFormatting sqref="AO11:AR11">
    <cfRule type="cellIs" dxfId="381" priority="369" stopIfTrue="1" operator="lessThan">
      <formula>0</formula>
    </cfRule>
  </conditionalFormatting>
  <conditionalFormatting sqref="AO13:AR14">
    <cfRule type="cellIs" dxfId="380" priority="368" stopIfTrue="1" operator="lessThan">
      <formula>0</formula>
    </cfRule>
  </conditionalFormatting>
  <conditionalFormatting sqref="AO18:AR19">
    <cfRule type="cellIs" dxfId="379" priority="366" stopIfTrue="1" operator="lessThan">
      <formula>0</formula>
    </cfRule>
  </conditionalFormatting>
  <conditionalFormatting sqref="AS9">
    <cfRule type="cellIs" dxfId="378" priority="365" stopIfTrue="1" operator="lessThan">
      <formula>0</formula>
    </cfRule>
  </conditionalFormatting>
  <conditionalFormatting sqref="AT9">
    <cfRule type="cellIs" dxfId="377" priority="364" stopIfTrue="1" operator="lessThan">
      <formula>0</formula>
    </cfRule>
  </conditionalFormatting>
  <conditionalFormatting sqref="AU9">
    <cfRule type="cellIs" dxfId="376" priority="363" stopIfTrue="1" operator="lessThan">
      <formula>0</formula>
    </cfRule>
  </conditionalFormatting>
  <conditionalFormatting sqref="AS11">
    <cfRule type="cellIs" dxfId="375" priority="362" stopIfTrue="1" operator="lessThan">
      <formula>0</formula>
    </cfRule>
  </conditionalFormatting>
  <conditionalFormatting sqref="AT11">
    <cfRule type="cellIs" dxfId="374" priority="361" stopIfTrue="1" operator="lessThan">
      <formula>0</formula>
    </cfRule>
  </conditionalFormatting>
  <conditionalFormatting sqref="AU11">
    <cfRule type="cellIs" dxfId="373" priority="360" stopIfTrue="1" operator="lessThan">
      <formula>0</formula>
    </cfRule>
  </conditionalFormatting>
  <conditionalFormatting sqref="AS12">
    <cfRule type="cellIs" dxfId="372" priority="359" stopIfTrue="1" operator="lessThan">
      <formula>0</formula>
    </cfRule>
  </conditionalFormatting>
  <conditionalFormatting sqref="AT12">
    <cfRule type="cellIs" dxfId="371" priority="358" stopIfTrue="1" operator="lessThan">
      <formula>0</formula>
    </cfRule>
  </conditionalFormatting>
  <conditionalFormatting sqref="AU12">
    <cfRule type="cellIs" dxfId="370" priority="357" stopIfTrue="1" operator="lessThan">
      <formula>0</formula>
    </cfRule>
  </conditionalFormatting>
  <conditionalFormatting sqref="AS13">
    <cfRule type="cellIs" dxfId="369" priority="356" stopIfTrue="1" operator="lessThan">
      <formula>0</formula>
    </cfRule>
  </conditionalFormatting>
  <conditionalFormatting sqref="AT13">
    <cfRule type="cellIs" dxfId="368" priority="355" stopIfTrue="1" operator="lessThan">
      <formula>0</formula>
    </cfRule>
  </conditionalFormatting>
  <conditionalFormatting sqref="AU13">
    <cfRule type="cellIs" dxfId="367" priority="354" stopIfTrue="1" operator="lessThan">
      <formula>0</formula>
    </cfRule>
  </conditionalFormatting>
  <conditionalFormatting sqref="AS14">
    <cfRule type="cellIs" dxfId="366" priority="353" stopIfTrue="1" operator="lessThan">
      <formula>0</formula>
    </cfRule>
  </conditionalFormatting>
  <conditionalFormatting sqref="AT14">
    <cfRule type="cellIs" dxfId="365" priority="352" stopIfTrue="1" operator="lessThan">
      <formula>0</formula>
    </cfRule>
  </conditionalFormatting>
  <conditionalFormatting sqref="AU14">
    <cfRule type="cellIs" dxfId="364" priority="351" stopIfTrue="1" operator="lessThan">
      <formula>0</formula>
    </cfRule>
  </conditionalFormatting>
  <conditionalFormatting sqref="AS18">
    <cfRule type="cellIs" dxfId="363" priority="350" stopIfTrue="1" operator="lessThan">
      <formula>0</formula>
    </cfRule>
  </conditionalFormatting>
  <conditionalFormatting sqref="AT18">
    <cfRule type="cellIs" dxfId="362" priority="349" stopIfTrue="1" operator="lessThan">
      <formula>0</formula>
    </cfRule>
  </conditionalFormatting>
  <conditionalFormatting sqref="AU18">
    <cfRule type="cellIs" dxfId="361" priority="348" stopIfTrue="1" operator="lessThan">
      <formula>0</formula>
    </cfRule>
  </conditionalFormatting>
  <conditionalFormatting sqref="AS19">
    <cfRule type="cellIs" dxfId="360" priority="347" stopIfTrue="1" operator="lessThan">
      <formula>0</formula>
    </cfRule>
  </conditionalFormatting>
  <conditionalFormatting sqref="AT19">
    <cfRule type="cellIs" dxfId="359" priority="346" stopIfTrue="1" operator="lessThan">
      <formula>0</formula>
    </cfRule>
  </conditionalFormatting>
  <conditionalFormatting sqref="AU19">
    <cfRule type="cellIs" dxfId="358" priority="345" stopIfTrue="1" operator="lessThan">
      <formula>0</formula>
    </cfRule>
  </conditionalFormatting>
  <conditionalFormatting sqref="J23">
    <cfRule type="cellIs" dxfId="357" priority="344" stopIfTrue="1" operator="lessThan">
      <formula>0</formula>
    </cfRule>
  </conditionalFormatting>
  <conditionalFormatting sqref="J26">
    <cfRule type="cellIs" dxfId="356" priority="343" stopIfTrue="1" operator="lessThan">
      <formula>0</formula>
    </cfRule>
  </conditionalFormatting>
  <conditionalFormatting sqref="J28">
    <cfRule type="cellIs" dxfId="355" priority="342" stopIfTrue="1" operator="lessThan">
      <formula>0</formula>
    </cfRule>
  </conditionalFormatting>
  <conditionalFormatting sqref="J30">
    <cfRule type="cellIs" dxfId="354" priority="341" stopIfTrue="1" operator="lessThan">
      <formula>0</formula>
    </cfRule>
  </conditionalFormatting>
  <conditionalFormatting sqref="J32">
    <cfRule type="cellIs" dxfId="353" priority="340" stopIfTrue="1" operator="lessThan">
      <formula>0</formula>
    </cfRule>
  </conditionalFormatting>
  <conditionalFormatting sqref="J34">
    <cfRule type="cellIs" dxfId="352" priority="339" stopIfTrue="1" operator="lessThan">
      <formula>0</formula>
    </cfRule>
  </conditionalFormatting>
  <conditionalFormatting sqref="J38">
    <cfRule type="cellIs" dxfId="351" priority="338" stopIfTrue="1" operator="lessThan">
      <formula>0</formula>
    </cfRule>
  </conditionalFormatting>
  <conditionalFormatting sqref="J41">
    <cfRule type="cellIs" dxfId="350" priority="337" stopIfTrue="1" operator="lessThan">
      <formula>0</formula>
    </cfRule>
  </conditionalFormatting>
  <conditionalFormatting sqref="J43">
    <cfRule type="cellIs" dxfId="349" priority="336" stopIfTrue="1" operator="lessThan">
      <formula>0</formula>
    </cfRule>
  </conditionalFormatting>
  <conditionalFormatting sqref="J47">
    <cfRule type="cellIs" dxfId="348" priority="335" stopIfTrue="1" operator="lessThan">
      <formula>0</formula>
    </cfRule>
  </conditionalFormatting>
  <conditionalFormatting sqref="J50">
    <cfRule type="cellIs" dxfId="347" priority="334" stopIfTrue="1" operator="lessThan">
      <formula>0</formula>
    </cfRule>
  </conditionalFormatting>
  <conditionalFormatting sqref="K24:O24">
    <cfRule type="cellIs" dxfId="346" priority="333" stopIfTrue="1" operator="lessThan">
      <formula>0</formula>
    </cfRule>
  </conditionalFormatting>
  <conditionalFormatting sqref="K27:O27">
    <cfRule type="cellIs" dxfId="345" priority="332" stopIfTrue="1" operator="lessThan">
      <formula>0</formula>
    </cfRule>
  </conditionalFormatting>
  <conditionalFormatting sqref="K31:O31">
    <cfRule type="cellIs" dxfId="344" priority="331" stopIfTrue="1" operator="lessThan">
      <formula>0</formula>
    </cfRule>
  </conditionalFormatting>
  <conditionalFormatting sqref="K35:O35">
    <cfRule type="cellIs" dxfId="343" priority="330" stopIfTrue="1" operator="lessThan">
      <formula>0</formula>
    </cfRule>
  </conditionalFormatting>
  <conditionalFormatting sqref="K39:O39">
    <cfRule type="cellIs" dxfId="342" priority="329" stopIfTrue="1" operator="lessThan">
      <formula>0</formula>
    </cfRule>
  </conditionalFormatting>
  <conditionalFormatting sqref="K42:O42">
    <cfRule type="cellIs" dxfId="341" priority="328" stopIfTrue="1" operator="lessThan">
      <formula>0</formula>
    </cfRule>
  </conditionalFormatting>
  <conditionalFormatting sqref="J36">
    <cfRule type="cellIs" dxfId="340" priority="327" stopIfTrue="1" operator="lessThan">
      <formula>0</formula>
    </cfRule>
  </conditionalFormatting>
  <conditionalFormatting sqref="K36:O36">
    <cfRule type="cellIs" dxfId="339" priority="326" stopIfTrue="1" operator="lessThan">
      <formula>0</formula>
    </cfRule>
  </conditionalFormatting>
  <conditionalFormatting sqref="J45">
    <cfRule type="cellIs" dxfId="338" priority="325" stopIfTrue="1" operator="lessThan">
      <formula>0</formula>
    </cfRule>
  </conditionalFormatting>
  <conditionalFormatting sqref="K45:O45">
    <cfRule type="cellIs" dxfId="337" priority="324" stopIfTrue="1" operator="lessThan">
      <formula>0</formula>
    </cfRule>
  </conditionalFormatting>
  <conditionalFormatting sqref="J46">
    <cfRule type="cellIs" dxfId="336" priority="323" stopIfTrue="1" operator="lessThan">
      <formula>0</formula>
    </cfRule>
  </conditionalFormatting>
  <conditionalFormatting sqref="K46:O46">
    <cfRule type="cellIs" dxfId="335" priority="322" stopIfTrue="1" operator="lessThan">
      <formula>0</formula>
    </cfRule>
  </conditionalFormatting>
  <conditionalFormatting sqref="J49">
    <cfRule type="cellIs" dxfId="334" priority="321" stopIfTrue="1" operator="lessThan">
      <formula>0</formula>
    </cfRule>
  </conditionalFormatting>
  <conditionalFormatting sqref="K49:O49">
    <cfRule type="cellIs" dxfId="333" priority="320" stopIfTrue="1" operator="lessThan">
      <formula>0</formula>
    </cfRule>
  </conditionalFormatting>
  <conditionalFormatting sqref="J51">
    <cfRule type="cellIs" dxfId="332" priority="319" stopIfTrue="1" operator="lessThan">
      <formula>0</formula>
    </cfRule>
  </conditionalFormatting>
  <conditionalFormatting sqref="K51:O51">
    <cfRule type="cellIs" dxfId="331" priority="318" stopIfTrue="1" operator="lessThan">
      <formula>0</formula>
    </cfRule>
  </conditionalFormatting>
  <conditionalFormatting sqref="J52">
    <cfRule type="cellIs" dxfId="330" priority="317" stopIfTrue="1" operator="lessThan">
      <formula>0</formula>
    </cfRule>
  </conditionalFormatting>
  <conditionalFormatting sqref="K52:O52">
    <cfRule type="cellIs" dxfId="329" priority="316" stopIfTrue="1" operator="lessThan">
      <formula>0</formula>
    </cfRule>
  </conditionalFormatting>
  <conditionalFormatting sqref="J53">
    <cfRule type="cellIs" dxfId="328" priority="315" stopIfTrue="1" operator="lessThan">
      <formula>0</formula>
    </cfRule>
  </conditionalFormatting>
  <conditionalFormatting sqref="K53:O53">
    <cfRule type="cellIs" dxfId="327" priority="314" stopIfTrue="1" operator="lessThan">
      <formula>0</formula>
    </cfRule>
  </conditionalFormatting>
  <conditionalFormatting sqref="P23">
    <cfRule type="cellIs" dxfId="326" priority="313" stopIfTrue="1" operator="lessThan">
      <formula>0</formula>
    </cfRule>
  </conditionalFormatting>
  <conditionalFormatting sqref="P26">
    <cfRule type="cellIs" dxfId="325" priority="312" stopIfTrue="1" operator="lessThan">
      <formula>0</formula>
    </cfRule>
  </conditionalFormatting>
  <conditionalFormatting sqref="P28">
    <cfRule type="cellIs" dxfId="324" priority="311" stopIfTrue="1" operator="lessThan">
      <formula>0</formula>
    </cfRule>
  </conditionalFormatting>
  <conditionalFormatting sqref="P30">
    <cfRule type="cellIs" dxfId="323" priority="310" stopIfTrue="1" operator="lessThan">
      <formula>0</formula>
    </cfRule>
  </conditionalFormatting>
  <conditionalFormatting sqref="P32">
    <cfRule type="cellIs" dxfId="322" priority="309" stopIfTrue="1" operator="lessThan">
      <formula>0</formula>
    </cfRule>
  </conditionalFormatting>
  <conditionalFormatting sqref="P34">
    <cfRule type="cellIs" dxfId="321" priority="308" stopIfTrue="1" operator="lessThan">
      <formula>0</formula>
    </cfRule>
  </conditionalFormatting>
  <conditionalFormatting sqref="P38">
    <cfRule type="cellIs" dxfId="320" priority="307" stopIfTrue="1" operator="lessThan">
      <formula>0</formula>
    </cfRule>
  </conditionalFormatting>
  <conditionalFormatting sqref="P41">
    <cfRule type="cellIs" dxfId="319" priority="306" stopIfTrue="1" operator="lessThan">
      <formula>0</formula>
    </cfRule>
  </conditionalFormatting>
  <conditionalFormatting sqref="P43">
    <cfRule type="cellIs" dxfId="318" priority="305" stopIfTrue="1" operator="lessThan">
      <formula>0</formula>
    </cfRule>
  </conditionalFormatting>
  <conditionalFormatting sqref="P47">
    <cfRule type="cellIs" dxfId="317" priority="304" stopIfTrue="1" operator="lessThan">
      <formula>0</formula>
    </cfRule>
  </conditionalFormatting>
  <conditionalFormatting sqref="P50">
    <cfRule type="cellIs" dxfId="316" priority="303" stopIfTrue="1" operator="lessThan">
      <formula>0</formula>
    </cfRule>
  </conditionalFormatting>
  <conditionalFormatting sqref="Q24:T24">
    <cfRule type="cellIs" dxfId="315" priority="302" stopIfTrue="1" operator="lessThan">
      <formula>0</formula>
    </cfRule>
  </conditionalFormatting>
  <conditionalFormatting sqref="Q27:T27">
    <cfRule type="cellIs" dxfId="314" priority="301" stopIfTrue="1" operator="lessThan">
      <formula>0</formula>
    </cfRule>
  </conditionalFormatting>
  <conditionalFormatting sqref="Q31:T31">
    <cfRule type="cellIs" dxfId="313" priority="300" stopIfTrue="1" operator="lessThan">
      <formula>0</formula>
    </cfRule>
  </conditionalFormatting>
  <conditionalFormatting sqref="Q35:T35">
    <cfRule type="cellIs" dxfId="312" priority="299" stopIfTrue="1" operator="lessThan">
      <formula>0</formula>
    </cfRule>
  </conditionalFormatting>
  <conditionalFormatting sqref="Q39:T39">
    <cfRule type="cellIs" dxfId="311" priority="298" stopIfTrue="1" operator="lessThan">
      <formula>0</formula>
    </cfRule>
  </conditionalFormatting>
  <conditionalFormatting sqref="Q42:T42">
    <cfRule type="cellIs" dxfId="310" priority="297" stopIfTrue="1" operator="lessThan">
      <formula>0</formula>
    </cfRule>
  </conditionalFormatting>
  <conditionalFormatting sqref="P36">
    <cfRule type="cellIs" dxfId="309" priority="296" stopIfTrue="1" operator="lessThan">
      <formula>0</formula>
    </cfRule>
  </conditionalFormatting>
  <conditionalFormatting sqref="Q36:T36">
    <cfRule type="cellIs" dxfId="308" priority="295" stopIfTrue="1" operator="lessThan">
      <formula>0</formula>
    </cfRule>
  </conditionalFormatting>
  <conditionalFormatting sqref="P45">
    <cfRule type="cellIs" dxfId="307" priority="294" stopIfTrue="1" operator="lessThan">
      <formula>0</formula>
    </cfRule>
  </conditionalFormatting>
  <conditionalFormatting sqref="Q45:T45">
    <cfRule type="cellIs" dxfId="306" priority="293" stopIfTrue="1" operator="lessThan">
      <formula>0</formula>
    </cfRule>
  </conditionalFormatting>
  <conditionalFormatting sqref="P46">
    <cfRule type="cellIs" dxfId="305" priority="292" stopIfTrue="1" operator="lessThan">
      <formula>0</formula>
    </cfRule>
  </conditionalFormatting>
  <conditionalFormatting sqref="Q46:T46">
    <cfRule type="cellIs" dxfId="304" priority="291" stopIfTrue="1" operator="lessThan">
      <formula>0</formula>
    </cfRule>
  </conditionalFormatting>
  <conditionalFormatting sqref="P49">
    <cfRule type="cellIs" dxfId="303" priority="290" stopIfTrue="1" operator="lessThan">
      <formula>0</formula>
    </cfRule>
  </conditionalFormatting>
  <conditionalFormatting sqref="Q49:T49">
    <cfRule type="cellIs" dxfId="302" priority="289" stopIfTrue="1" operator="lessThan">
      <formula>0</formula>
    </cfRule>
  </conditionalFormatting>
  <conditionalFormatting sqref="P51">
    <cfRule type="cellIs" dxfId="301" priority="288" stopIfTrue="1" operator="lessThan">
      <formula>0</formula>
    </cfRule>
  </conditionalFormatting>
  <conditionalFormatting sqref="Q51:T51">
    <cfRule type="cellIs" dxfId="300" priority="287" stopIfTrue="1" operator="lessThan">
      <formula>0</formula>
    </cfRule>
  </conditionalFormatting>
  <conditionalFormatting sqref="P52">
    <cfRule type="cellIs" dxfId="299" priority="286" stopIfTrue="1" operator="lessThan">
      <formula>0</formula>
    </cfRule>
  </conditionalFormatting>
  <conditionalFormatting sqref="Q52:T52">
    <cfRule type="cellIs" dxfId="298" priority="285" stopIfTrue="1" operator="lessThan">
      <formula>0</formula>
    </cfRule>
  </conditionalFormatting>
  <conditionalFormatting sqref="P53">
    <cfRule type="cellIs" dxfId="297" priority="284" stopIfTrue="1" operator="lessThan">
      <formula>0</formula>
    </cfRule>
  </conditionalFormatting>
  <conditionalFormatting sqref="Q53:T53">
    <cfRule type="cellIs" dxfId="296" priority="283" stopIfTrue="1" operator="lessThan">
      <formula>0</formula>
    </cfRule>
  </conditionalFormatting>
  <conditionalFormatting sqref="U23">
    <cfRule type="cellIs" dxfId="295" priority="282" stopIfTrue="1" operator="lessThan">
      <formula>0</formula>
    </cfRule>
  </conditionalFormatting>
  <conditionalFormatting sqref="U26">
    <cfRule type="cellIs" dxfId="294" priority="281" stopIfTrue="1" operator="lessThan">
      <formula>0</formula>
    </cfRule>
  </conditionalFormatting>
  <conditionalFormatting sqref="U28">
    <cfRule type="cellIs" dxfId="293" priority="280" stopIfTrue="1" operator="lessThan">
      <formula>0</formula>
    </cfRule>
  </conditionalFormatting>
  <conditionalFormatting sqref="U30">
    <cfRule type="cellIs" dxfId="292" priority="279" stopIfTrue="1" operator="lessThan">
      <formula>0</formula>
    </cfRule>
  </conditionalFormatting>
  <conditionalFormatting sqref="U32">
    <cfRule type="cellIs" dxfId="291" priority="278" stopIfTrue="1" operator="lessThan">
      <formula>0</formula>
    </cfRule>
  </conditionalFormatting>
  <conditionalFormatting sqref="U34">
    <cfRule type="cellIs" dxfId="290" priority="277" stopIfTrue="1" operator="lessThan">
      <formula>0</formula>
    </cfRule>
  </conditionalFormatting>
  <conditionalFormatting sqref="U38">
    <cfRule type="cellIs" dxfId="289" priority="276" stopIfTrue="1" operator="lessThan">
      <formula>0</formula>
    </cfRule>
  </conditionalFormatting>
  <conditionalFormatting sqref="U41">
    <cfRule type="cellIs" dxfId="288" priority="275" stopIfTrue="1" operator="lessThan">
      <formula>0</formula>
    </cfRule>
  </conditionalFormatting>
  <conditionalFormatting sqref="U43">
    <cfRule type="cellIs" dxfId="287" priority="274" stopIfTrue="1" operator="lessThan">
      <formula>0</formula>
    </cfRule>
  </conditionalFormatting>
  <conditionalFormatting sqref="U47">
    <cfRule type="cellIs" dxfId="286" priority="273" stopIfTrue="1" operator="lessThan">
      <formula>0</formula>
    </cfRule>
  </conditionalFormatting>
  <conditionalFormatting sqref="U50">
    <cfRule type="cellIs" dxfId="285" priority="272" stopIfTrue="1" operator="lessThan">
      <formula>0</formula>
    </cfRule>
  </conditionalFormatting>
  <conditionalFormatting sqref="V24:W24">
    <cfRule type="cellIs" dxfId="284" priority="271" stopIfTrue="1" operator="lessThan">
      <formula>0</formula>
    </cfRule>
  </conditionalFormatting>
  <conditionalFormatting sqref="V27:W27">
    <cfRule type="cellIs" dxfId="283" priority="270" stopIfTrue="1" operator="lessThan">
      <formula>0</formula>
    </cfRule>
  </conditionalFormatting>
  <conditionalFormatting sqref="V31:W31">
    <cfRule type="cellIs" dxfId="282" priority="269" stopIfTrue="1" operator="lessThan">
      <formula>0</formula>
    </cfRule>
  </conditionalFormatting>
  <conditionalFormatting sqref="V35:W35">
    <cfRule type="cellIs" dxfId="281" priority="268" stopIfTrue="1" operator="lessThan">
      <formula>0</formula>
    </cfRule>
  </conditionalFormatting>
  <conditionalFormatting sqref="V39:W39">
    <cfRule type="cellIs" dxfId="280" priority="267" stopIfTrue="1" operator="lessThan">
      <formula>0</formula>
    </cfRule>
  </conditionalFormatting>
  <conditionalFormatting sqref="V42:W42">
    <cfRule type="cellIs" dxfId="279" priority="266" stopIfTrue="1" operator="lessThan">
      <formula>0</formula>
    </cfRule>
  </conditionalFormatting>
  <conditionalFormatting sqref="U36">
    <cfRule type="cellIs" dxfId="278" priority="265" stopIfTrue="1" operator="lessThan">
      <formula>0</formula>
    </cfRule>
  </conditionalFormatting>
  <conditionalFormatting sqref="V36:W36">
    <cfRule type="cellIs" dxfId="277" priority="264" stopIfTrue="1" operator="lessThan">
      <formula>0</formula>
    </cfRule>
  </conditionalFormatting>
  <conditionalFormatting sqref="U45">
    <cfRule type="cellIs" dxfId="276" priority="263" stopIfTrue="1" operator="lessThan">
      <formula>0</formula>
    </cfRule>
  </conditionalFormatting>
  <conditionalFormatting sqref="V45:W45">
    <cfRule type="cellIs" dxfId="275" priority="262" stopIfTrue="1" operator="lessThan">
      <formula>0</formula>
    </cfRule>
  </conditionalFormatting>
  <conditionalFormatting sqref="U46">
    <cfRule type="cellIs" dxfId="274" priority="261" stopIfTrue="1" operator="lessThan">
      <formula>0</formula>
    </cfRule>
  </conditionalFormatting>
  <conditionalFormatting sqref="V46:W46">
    <cfRule type="cellIs" dxfId="273" priority="260" stopIfTrue="1" operator="lessThan">
      <formula>0</formula>
    </cfRule>
  </conditionalFormatting>
  <conditionalFormatting sqref="U49">
    <cfRule type="cellIs" dxfId="272" priority="259" stopIfTrue="1" operator="lessThan">
      <formula>0</formula>
    </cfRule>
  </conditionalFormatting>
  <conditionalFormatting sqref="V49:W49">
    <cfRule type="cellIs" dxfId="271" priority="258" stopIfTrue="1" operator="lessThan">
      <formula>0</formula>
    </cfRule>
  </conditionalFormatting>
  <conditionalFormatting sqref="U51">
    <cfRule type="cellIs" dxfId="270" priority="257" stopIfTrue="1" operator="lessThan">
      <formula>0</formula>
    </cfRule>
  </conditionalFormatting>
  <conditionalFormatting sqref="V51:W51">
    <cfRule type="cellIs" dxfId="269" priority="256" stopIfTrue="1" operator="lessThan">
      <formula>0</formula>
    </cfRule>
  </conditionalFormatting>
  <conditionalFormatting sqref="U52">
    <cfRule type="cellIs" dxfId="268" priority="255" stopIfTrue="1" operator="lessThan">
      <formula>0</formula>
    </cfRule>
  </conditionalFormatting>
  <conditionalFormatting sqref="V52:W52">
    <cfRule type="cellIs" dxfId="267" priority="254" stopIfTrue="1" operator="lessThan">
      <formula>0</formula>
    </cfRule>
  </conditionalFormatting>
  <conditionalFormatting sqref="U53">
    <cfRule type="cellIs" dxfId="266" priority="253" stopIfTrue="1" operator="lessThan">
      <formula>0</formula>
    </cfRule>
  </conditionalFormatting>
  <conditionalFormatting sqref="V53:W53">
    <cfRule type="cellIs" dxfId="265" priority="252" stopIfTrue="1" operator="lessThan">
      <formula>0</formula>
    </cfRule>
  </conditionalFormatting>
  <conditionalFormatting sqref="X23">
    <cfRule type="cellIs" dxfId="264" priority="251" stopIfTrue="1" operator="lessThan">
      <formula>0</formula>
    </cfRule>
  </conditionalFormatting>
  <conditionalFormatting sqref="X26">
    <cfRule type="cellIs" dxfId="263" priority="250" stopIfTrue="1" operator="lessThan">
      <formula>0</formula>
    </cfRule>
  </conditionalFormatting>
  <conditionalFormatting sqref="X28">
    <cfRule type="cellIs" dxfId="262" priority="249" stopIfTrue="1" operator="lessThan">
      <formula>0</formula>
    </cfRule>
  </conditionalFormatting>
  <conditionalFormatting sqref="X30">
    <cfRule type="cellIs" dxfId="261" priority="248" stopIfTrue="1" operator="lessThan">
      <formula>0</formula>
    </cfRule>
  </conditionalFormatting>
  <conditionalFormatting sqref="X32">
    <cfRule type="cellIs" dxfId="260" priority="247" stopIfTrue="1" operator="lessThan">
      <formula>0</formula>
    </cfRule>
  </conditionalFormatting>
  <conditionalFormatting sqref="X34">
    <cfRule type="cellIs" dxfId="259" priority="246" stopIfTrue="1" operator="lessThan">
      <formula>0</formula>
    </cfRule>
  </conditionalFormatting>
  <conditionalFormatting sqref="X38">
    <cfRule type="cellIs" dxfId="258" priority="245" stopIfTrue="1" operator="lessThan">
      <formula>0</formula>
    </cfRule>
  </conditionalFormatting>
  <conditionalFormatting sqref="X41">
    <cfRule type="cellIs" dxfId="257" priority="244" stopIfTrue="1" operator="lessThan">
      <formula>0</formula>
    </cfRule>
  </conditionalFormatting>
  <conditionalFormatting sqref="X43">
    <cfRule type="cellIs" dxfId="256" priority="243" stopIfTrue="1" operator="lessThan">
      <formula>0</formula>
    </cfRule>
  </conditionalFormatting>
  <conditionalFormatting sqref="X47">
    <cfRule type="cellIs" dxfId="255" priority="242" stopIfTrue="1" operator="lessThan">
      <formula>0</formula>
    </cfRule>
  </conditionalFormatting>
  <conditionalFormatting sqref="X50">
    <cfRule type="cellIs" dxfId="254" priority="241" stopIfTrue="1" operator="lessThan">
      <formula>0</formula>
    </cfRule>
  </conditionalFormatting>
  <conditionalFormatting sqref="Y24:Z24">
    <cfRule type="cellIs" dxfId="253" priority="240" stopIfTrue="1" operator="lessThan">
      <formula>0</formula>
    </cfRule>
  </conditionalFormatting>
  <conditionalFormatting sqref="Y27:Z27">
    <cfRule type="cellIs" dxfId="252" priority="239" stopIfTrue="1" operator="lessThan">
      <formula>0</formula>
    </cfRule>
  </conditionalFormatting>
  <conditionalFormatting sqref="Y31:Z31">
    <cfRule type="cellIs" dxfId="251" priority="238" stopIfTrue="1" operator="lessThan">
      <formula>0</formula>
    </cfRule>
  </conditionalFormatting>
  <conditionalFormatting sqref="Y35:Z35">
    <cfRule type="cellIs" dxfId="250" priority="237" stopIfTrue="1" operator="lessThan">
      <formula>0</formula>
    </cfRule>
  </conditionalFormatting>
  <conditionalFormatting sqref="Y39:Z39">
    <cfRule type="cellIs" dxfId="249" priority="236" stopIfTrue="1" operator="lessThan">
      <formula>0</formula>
    </cfRule>
  </conditionalFormatting>
  <conditionalFormatting sqref="Y42:Z42">
    <cfRule type="cellIs" dxfId="248" priority="235" stopIfTrue="1" operator="lessThan">
      <formula>0</formula>
    </cfRule>
  </conditionalFormatting>
  <conditionalFormatting sqref="X36">
    <cfRule type="cellIs" dxfId="247" priority="234" stopIfTrue="1" operator="lessThan">
      <formula>0</formula>
    </cfRule>
  </conditionalFormatting>
  <conditionalFormatting sqref="Y36:Z36">
    <cfRule type="cellIs" dxfId="246" priority="233" stopIfTrue="1" operator="lessThan">
      <formula>0</formula>
    </cfRule>
  </conditionalFormatting>
  <conditionalFormatting sqref="X45">
    <cfRule type="cellIs" dxfId="245" priority="232" stopIfTrue="1" operator="lessThan">
      <formula>0</formula>
    </cfRule>
  </conditionalFormatting>
  <conditionalFormatting sqref="Y45:Z45">
    <cfRule type="cellIs" dxfId="244" priority="231" stopIfTrue="1" operator="lessThan">
      <formula>0</formula>
    </cfRule>
  </conditionalFormatting>
  <conditionalFormatting sqref="X46">
    <cfRule type="cellIs" dxfId="243" priority="230" stopIfTrue="1" operator="lessThan">
      <formula>0</formula>
    </cfRule>
  </conditionalFormatting>
  <conditionalFormatting sqref="Y46:Z46">
    <cfRule type="cellIs" dxfId="242" priority="229" stopIfTrue="1" operator="lessThan">
      <formula>0</formula>
    </cfRule>
  </conditionalFormatting>
  <conditionalFormatting sqref="X49">
    <cfRule type="cellIs" dxfId="241" priority="228" stopIfTrue="1" operator="lessThan">
      <formula>0</formula>
    </cfRule>
  </conditionalFormatting>
  <conditionalFormatting sqref="Y49:Z49">
    <cfRule type="cellIs" dxfId="240" priority="227" stopIfTrue="1" operator="lessThan">
      <formula>0</formula>
    </cfRule>
  </conditionalFormatting>
  <conditionalFormatting sqref="X51">
    <cfRule type="cellIs" dxfId="239" priority="226" stopIfTrue="1" operator="lessThan">
      <formula>0</formula>
    </cfRule>
  </conditionalFormatting>
  <conditionalFormatting sqref="Y51:Z51">
    <cfRule type="cellIs" dxfId="238" priority="225" stopIfTrue="1" operator="lessThan">
      <formula>0</formula>
    </cfRule>
  </conditionalFormatting>
  <conditionalFormatting sqref="X52">
    <cfRule type="cellIs" dxfId="237" priority="224" stopIfTrue="1" operator="lessThan">
      <formula>0</formula>
    </cfRule>
  </conditionalFormatting>
  <conditionalFormatting sqref="Y52:Z52">
    <cfRule type="cellIs" dxfId="236" priority="223" stopIfTrue="1" operator="lessThan">
      <formula>0</formula>
    </cfRule>
  </conditionalFormatting>
  <conditionalFormatting sqref="X53">
    <cfRule type="cellIs" dxfId="235" priority="222" stopIfTrue="1" operator="lessThan">
      <formula>0</formula>
    </cfRule>
  </conditionalFormatting>
  <conditionalFormatting sqref="Y53:Z53">
    <cfRule type="cellIs" dxfId="234" priority="221" stopIfTrue="1" operator="lessThan">
      <formula>0</formula>
    </cfRule>
  </conditionalFormatting>
  <conditionalFormatting sqref="AA23">
    <cfRule type="cellIs" dxfId="233" priority="220" stopIfTrue="1" operator="lessThan">
      <formula>0</formula>
    </cfRule>
  </conditionalFormatting>
  <conditionalFormatting sqref="AA26">
    <cfRule type="cellIs" dxfId="232" priority="219" stopIfTrue="1" operator="lessThan">
      <formula>0</formula>
    </cfRule>
  </conditionalFormatting>
  <conditionalFormatting sqref="AA28">
    <cfRule type="cellIs" dxfId="231" priority="218" stopIfTrue="1" operator="lessThan">
      <formula>0</formula>
    </cfRule>
  </conditionalFormatting>
  <conditionalFormatting sqref="AA30">
    <cfRule type="cellIs" dxfId="230" priority="217" stopIfTrue="1" operator="lessThan">
      <formula>0</formula>
    </cfRule>
  </conditionalFormatting>
  <conditionalFormatting sqref="AA32">
    <cfRule type="cellIs" dxfId="229" priority="216" stopIfTrue="1" operator="lessThan">
      <formula>0</formula>
    </cfRule>
  </conditionalFormatting>
  <conditionalFormatting sqref="AA34">
    <cfRule type="cellIs" dxfId="228" priority="215" stopIfTrue="1" operator="lessThan">
      <formula>0</formula>
    </cfRule>
  </conditionalFormatting>
  <conditionalFormatting sqref="AA38">
    <cfRule type="cellIs" dxfId="227" priority="214" stopIfTrue="1" operator="lessThan">
      <formula>0</formula>
    </cfRule>
  </conditionalFormatting>
  <conditionalFormatting sqref="AA41">
    <cfRule type="cellIs" dxfId="226" priority="213" stopIfTrue="1" operator="lessThan">
      <formula>0</formula>
    </cfRule>
  </conditionalFormatting>
  <conditionalFormatting sqref="AA43">
    <cfRule type="cellIs" dxfId="225" priority="212" stopIfTrue="1" operator="lessThan">
      <formula>0</formula>
    </cfRule>
  </conditionalFormatting>
  <conditionalFormatting sqref="AA47">
    <cfRule type="cellIs" dxfId="224" priority="211" stopIfTrue="1" operator="lessThan">
      <formula>0</formula>
    </cfRule>
  </conditionalFormatting>
  <conditionalFormatting sqref="AA50">
    <cfRule type="cellIs" dxfId="223" priority="210" stopIfTrue="1" operator="lessThan">
      <formula>0</formula>
    </cfRule>
  </conditionalFormatting>
  <conditionalFormatting sqref="AB24:AC24">
    <cfRule type="cellIs" dxfId="222" priority="209" stopIfTrue="1" operator="lessThan">
      <formula>0</formula>
    </cfRule>
  </conditionalFormatting>
  <conditionalFormatting sqref="AB27:AC27">
    <cfRule type="cellIs" dxfId="221" priority="208" stopIfTrue="1" operator="lessThan">
      <formula>0</formula>
    </cfRule>
  </conditionalFormatting>
  <conditionalFormatting sqref="AB31:AC31">
    <cfRule type="cellIs" dxfId="220" priority="207" stopIfTrue="1" operator="lessThan">
      <formula>0</formula>
    </cfRule>
  </conditionalFormatting>
  <conditionalFormatting sqref="AB35:AC35">
    <cfRule type="cellIs" dxfId="219" priority="206" stopIfTrue="1" operator="lessThan">
      <formula>0</formula>
    </cfRule>
  </conditionalFormatting>
  <conditionalFormatting sqref="AB39:AC39">
    <cfRule type="cellIs" dxfId="218" priority="205" stopIfTrue="1" operator="lessThan">
      <formula>0</formula>
    </cfRule>
  </conditionalFormatting>
  <conditionalFormatting sqref="AB42:AC42">
    <cfRule type="cellIs" dxfId="217" priority="204" stopIfTrue="1" operator="lessThan">
      <formula>0</formula>
    </cfRule>
  </conditionalFormatting>
  <conditionalFormatting sqref="AA36">
    <cfRule type="cellIs" dxfId="216" priority="203" stopIfTrue="1" operator="lessThan">
      <formula>0</formula>
    </cfRule>
  </conditionalFormatting>
  <conditionalFormatting sqref="AB36:AC36">
    <cfRule type="cellIs" dxfId="215" priority="202" stopIfTrue="1" operator="lessThan">
      <formula>0</formula>
    </cfRule>
  </conditionalFormatting>
  <conditionalFormatting sqref="AA45">
    <cfRule type="cellIs" dxfId="214" priority="201" stopIfTrue="1" operator="lessThan">
      <formula>0</formula>
    </cfRule>
  </conditionalFormatting>
  <conditionalFormatting sqref="AB45:AC45">
    <cfRule type="cellIs" dxfId="213" priority="200" stopIfTrue="1" operator="lessThan">
      <formula>0</formula>
    </cfRule>
  </conditionalFormatting>
  <conditionalFormatting sqref="AA46">
    <cfRule type="cellIs" dxfId="212" priority="199" stopIfTrue="1" operator="lessThan">
      <formula>0</formula>
    </cfRule>
  </conditionalFormatting>
  <conditionalFormatting sqref="AB46:AC46">
    <cfRule type="cellIs" dxfId="211" priority="198" stopIfTrue="1" operator="lessThan">
      <formula>0</formula>
    </cfRule>
  </conditionalFormatting>
  <conditionalFormatting sqref="AA49">
    <cfRule type="cellIs" dxfId="210" priority="197" stopIfTrue="1" operator="lessThan">
      <formula>0</formula>
    </cfRule>
  </conditionalFormatting>
  <conditionalFormatting sqref="AB49:AC49">
    <cfRule type="cellIs" dxfId="209" priority="196" stopIfTrue="1" operator="lessThan">
      <formula>0</formula>
    </cfRule>
  </conditionalFormatting>
  <conditionalFormatting sqref="AA51">
    <cfRule type="cellIs" dxfId="208" priority="195" stopIfTrue="1" operator="lessThan">
      <formula>0</formula>
    </cfRule>
  </conditionalFormatting>
  <conditionalFormatting sqref="AB51:AC51">
    <cfRule type="cellIs" dxfId="207" priority="194" stopIfTrue="1" operator="lessThan">
      <formula>0</formula>
    </cfRule>
  </conditionalFormatting>
  <conditionalFormatting sqref="AA52">
    <cfRule type="cellIs" dxfId="206" priority="193" stopIfTrue="1" operator="lessThan">
      <formula>0</formula>
    </cfRule>
  </conditionalFormatting>
  <conditionalFormatting sqref="AB52:AC52">
    <cfRule type="cellIs" dxfId="205" priority="192" stopIfTrue="1" operator="lessThan">
      <formula>0</formula>
    </cfRule>
  </conditionalFormatting>
  <conditionalFormatting sqref="AA53">
    <cfRule type="cellIs" dxfId="204" priority="191" stopIfTrue="1" operator="lessThan">
      <formula>0</formula>
    </cfRule>
  </conditionalFormatting>
  <conditionalFormatting sqref="AB53:AC53">
    <cfRule type="cellIs" dxfId="203" priority="190" stopIfTrue="1" operator="lessThan">
      <formula>0</formula>
    </cfRule>
  </conditionalFormatting>
  <conditionalFormatting sqref="AN23">
    <cfRule type="cellIs" dxfId="202" priority="189" stopIfTrue="1" operator="lessThan">
      <formula>0</formula>
    </cfRule>
  </conditionalFormatting>
  <conditionalFormatting sqref="AN26">
    <cfRule type="cellIs" dxfId="201" priority="188" stopIfTrue="1" operator="lessThan">
      <formula>0</formula>
    </cfRule>
  </conditionalFormatting>
  <conditionalFormatting sqref="AN28">
    <cfRule type="cellIs" dxfId="200" priority="187" stopIfTrue="1" operator="lessThan">
      <formula>0</formula>
    </cfRule>
  </conditionalFormatting>
  <conditionalFormatting sqref="AN30">
    <cfRule type="cellIs" dxfId="199" priority="186" stopIfTrue="1" operator="lessThan">
      <formula>0</formula>
    </cfRule>
  </conditionalFormatting>
  <conditionalFormatting sqref="AN32">
    <cfRule type="cellIs" dxfId="198" priority="185" stopIfTrue="1" operator="lessThan">
      <formula>0</formula>
    </cfRule>
  </conditionalFormatting>
  <conditionalFormatting sqref="AN34">
    <cfRule type="cellIs" dxfId="197" priority="184" stopIfTrue="1" operator="lessThan">
      <formula>0</formula>
    </cfRule>
  </conditionalFormatting>
  <conditionalFormatting sqref="AN38">
    <cfRule type="cellIs" dxfId="196" priority="183" stopIfTrue="1" operator="lessThan">
      <formula>0</formula>
    </cfRule>
  </conditionalFormatting>
  <conditionalFormatting sqref="AN41">
    <cfRule type="cellIs" dxfId="195" priority="182" stopIfTrue="1" operator="lessThan">
      <formula>0</formula>
    </cfRule>
  </conditionalFormatting>
  <conditionalFormatting sqref="AN43">
    <cfRule type="cellIs" dxfId="194" priority="181" stopIfTrue="1" operator="lessThan">
      <formula>0</formula>
    </cfRule>
  </conditionalFormatting>
  <conditionalFormatting sqref="AN47">
    <cfRule type="cellIs" dxfId="193" priority="180" stopIfTrue="1" operator="lessThan">
      <formula>0</formula>
    </cfRule>
  </conditionalFormatting>
  <conditionalFormatting sqref="AN50">
    <cfRule type="cellIs" dxfId="192" priority="179" stopIfTrue="1" operator="lessThan">
      <formula>0</formula>
    </cfRule>
  </conditionalFormatting>
  <conditionalFormatting sqref="AO24:AR24">
    <cfRule type="cellIs" dxfId="191" priority="178" stopIfTrue="1" operator="lessThan">
      <formula>0</formula>
    </cfRule>
  </conditionalFormatting>
  <conditionalFormatting sqref="AO27:AR27">
    <cfRule type="cellIs" dxfId="190" priority="177" stopIfTrue="1" operator="lessThan">
      <formula>0</formula>
    </cfRule>
  </conditionalFormatting>
  <conditionalFormatting sqref="AO31:AR31">
    <cfRule type="cellIs" dxfId="189" priority="176" stopIfTrue="1" operator="lessThan">
      <formula>0</formula>
    </cfRule>
  </conditionalFormatting>
  <conditionalFormatting sqref="AO35:AR35">
    <cfRule type="cellIs" dxfId="188" priority="175" stopIfTrue="1" operator="lessThan">
      <formula>0</formula>
    </cfRule>
  </conditionalFormatting>
  <conditionalFormatting sqref="AO39:AR39">
    <cfRule type="cellIs" dxfId="187" priority="174" stopIfTrue="1" operator="lessThan">
      <formula>0</formula>
    </cfRule>
  </conditionalFormatting>
  <conditionalFormatting sqref="AO42:AR42">
    <cfRule type="cellIs" dxfId="186" priority="173" stopIfTrue="1" operator="lessThan">
      <formula>0</formula>
    </cfRule>
  </conditionalFormatting>
  <conditionalFormatting sqref="AN36">
    <cfRule type="cellIs" dxfId="185" priority="172" stopIfTrue="1" operator="lessThan">
      <formula>0</formula>
    </cfRule>
  </conditionalFormatting>
  <conditionalFormatting sqref="AO36:AR36">
    <cfRule type="cellIs" dxfId="184" priority="171" stopIfTrue="1" operator="lessThan">
      <formula>0</formula>
    </cfRule>
  </conditionalFormatting>
  <conditionalFormatting sqref="AN45">
    <cfRule type="cellIs" dxfId="183" priority="170" stopIfTrue="1" operator="lessThan">
      <formula>0</formula>
    </cfRule>
  </conditionalFormatting>
  <conditionalFormatting sqref="AO45:AR45">
    <cfRule type="cellIs" dxfId="182" priority="169" stopIfTrue="1" operator="lessThan">
      <formula>0</formula>
    </cfRule>
  </conditionalFormatting>
  <conditionalFormatting sqref="AN46">
    <cfRule type="cellIs" dxfId="181" priority="168" stopIfTrue="1" operator="lessThan">
      <formula>0</formula>
    </cfRule>
  </conditionalFormatting>
  <conditionalFormatting sqref="AO46:AR46">
    <cfRule type="cellIs" dxfId="180" priority="167" stopIfTrue="1" operator="lessThan">
      <formula>0</formula>
    </cfRule>
  </conditionalFormatting>
  <conditionalFormatting sqref="AN49">
    <cfRule type="cellIs" dxfId="179" priority="166" stopIfTrue="1" operator="lessThan">
      <formula>0</formula>
    </cfRule>
  </conditionalFormatting>
  <conditionalFormatting sqref="AO49:AR49">
    <cfRule type="cellIs" dxfId="178" priority="165" stopIfTrue="1" operator="lessThan">
      <formula>0</formula>
    </cfRule>
  </conditionalFormatting>
  <conditionalFormatting sqref="AN51">
    <cfRule type="cellIs" dxfId="177" priority="164" stopIfTrue="1" operator="lessThan">
      <formula>0</formula>
    </cfRule>
  </conditionalFormatting>
  <conditionalFormatting sqref="AO51:AR51">
    <cfRule type="cellIs" dxfId="176" priority="163" stopIfTrue="1" operator="lessThan">
      <formula>0</formula>
    </cfRule>
  </conditionalFormatting>
  <conditionalFormatting sqref="AN52">
    <cfRule type="cellIs" dxfId="175" priority="162" stopIfTrue="1" operator="lessThan">
      <formula>0</formula>
    </cfRule>
  </conditionalFormatting>
  <conditionalFormatting sqref="AO52:AR52">
    <cfRule type="cellIs" dxfId="174" priority="161" stopIfTrue="1" operator="lessThan">
      <formula>0</formula>
    </cfRule>
  </conditionalFormatting>
  <conditionalFormatting sqref="AN53">
    <cfRule type="cellIs" dxfId="173" priority="160" stopIfTrue="1" operator="lessThan">
      <formula>0</formula>
    </cfRule>
  </conditionalFormatting>
  <conditionalFormatting sqref="AO53:AR53">
    <cfRule type="cellIs" dxfId="172" priority="159" stopIfTrue="1" operator="lessThan">
      <formula>0</formula>
    </cfRule>
  </conditionalFormatting>
  <conditionalFormatting sqref="AD23">
    <cfRule type="cellIs" dxfId="171" priority="158" stopIfTrue="1" operator="lessThan">
      <formula>0</formula>
    </cfRule>
  </conditionalFormatting>
  <conditionalFormatting sqref="AD26">
    <cfRule type="cellIs" dxfId="170" priority="157" stopIfTrue="1" operator="lessThan">
      <formula>0</formula>
    </cfRule>
  </conditionalFormatting>
  <conditionalFormatting sqref="AD28">
    <cfRule type="cellIs" dxfId="169" priority="156" stopIfTrue="1" operator="lessThan">
      <formula>0</formula>
    </cfRule>
  </conditionalFormatting>
  <conditionalFormatting sqref="AD30">
    <cfRule type="cellIs" dxfId="168" priority="155" stopIfTrue="1" operator="lessThan">
      <formula>0</formula>
    </cfRule>
  </conditionalFormatting>
  <conditionalFormatting sqref="AD32">
    <cfRule type="cellIs" dxfId="167" priority="154" stopIfTrue="1" operator="lessThan">
      <formula>0</formula>
    </cfRule>
  </conditionalFormatting>
  <conditionalFormatting sqref="AD34">
    <cfRule type="cellIs" dxfId="166" priority="153" stopIfTrue="1" operator="lessThan">
      <formula>0</formula>
    </cfRule>
  </conditionalFormatting>
  <conditionalFormatting sqref="AD38">
    <cfRule type="cellIs" dxfId="165" priority="152" stopIfTrue="1" operator="lessThan">
      <formula>0</formula>
    </cfRule>
  </conditionalFormatting>
  <conditionalFormatting sqref="AD41">
    <cfRule type="cellIs" dxfId="164" priority="151" stopIfTrue="1" operator="lessThan">
      <formula>0</formula>
    </cfRule>
  </conditionalFormatting>
  <conditionalFormatting sqref="AD47">
    <cfRule type="cellIs" dxfId="163" priority="149" stopIfTrue="1" operator="lessThan">
      <formula>0</formula>
    </cfRule>
  </conditionalFormatting>
  <conditionalFormatting sqref="AD50">
    <cfRule type="cellIs" dxfId="162" priority="148" stopIfTrue="1" operator="lessThan">
      <formula>0</formula>
    </cfRule>
  </conditionalFormatting>
  <conditionalFormatting sqref="AD36">
    <cfRule type="cellIs" dxfId="161" priority="147" stopIfTrue="1" operator="lessThan">
      <formula>0</formula>
    </cfRule>
  </conditionalFormatting>
  <conditionalFormatting sqref="AD45">
    <cfRule type="cellIs" dxfId="160" priority="146" stopIfTrue="1" operator="lessThan">
      <formula>0</formula>
    </cfRule>
  </conditionalFormatting>
  <conditionalFormatting sqref="AD46">
    <cfRule type="cellIs" dxfId="159" priority="145" stopIfTrue="1" operator="lessThan">
      <formula>0</formula>
    </cfRule>
  </conditionalFormatting>
  <conditionalFormatting sqref="AD49">
    <cfRule type="cellIs" dxfId="158" priority="144" stopIfTrue="1" operator="lessThan">
      <formula>0</formula>
    </cfRule>
  </conditionalFormatting>
  <conditionalFormatting sqref="AD51">
    <cfRule type="cellIs" dxfId="157" priority="143" stopIfTrue="1" operator="lessThan">
      <formula>0</formula>
    </cfRule>
  </conditionalFormatting>
  <conditionalFormatting sqref="AD52">
    <cfRule type="cellIs" dxfId="156" priority="142" stopIfTrue="1" operator="lessThan">
      <formula>0</formula>
    </cfRule>
  </conditionalFormatting>
  <conditionalFormatting sqref="AD53">
    <cfRule type="cellIs" dxfId="155" priority="141" stopIfTrue="1" operator="lessThan">
      <formula>0</formula>
    </cfRule>
  </conditionalFormatting>
  <conditionalFormatting sqref="AD56">
    <cfRule type="cellIs" dxfId="154" priority="140" stopIfTrue="1" operator="lessThan">
      <formula>0</formula>
    </cfRule>
  </conditionalFormatting>
  <conditionalFormatting sqref="AD57">
    <cfRule type="cellIs" dxfId="153" priority="139" stopIfTrue="1" operator="lessThan">
      <formula>0</formula>
    </cfRule>
  </conditionalFormatting>
  <conditionalFormatting sqref="AI23">
    <cfRule type="cellIs" dxfId="152" priority="138" stopIfTrue="1" operator="lessThan">
      <formula>0</formula>
    </cfRule>
  </conditionalFormatting>
  <conditionalFormatting sqref="AI26">
    <cfRule type="cellIs" dxfId="151" priority="137" stopIfTrue="1" operator="lessThan">
      <formula>0</formula>
    </cfRule>
  </conditionalFormatting>
  <conditionalFormatting sqref="AI28">
    <cfRule type="cellIs" dxfId="150" priority="136" stopIfTrue="1" operator="lessThan">
      <formula>0</formula>
    </cfRule>
  </conditionalFormatting>
  <conditionalFormatting sqref="AI30">
    <cfRule type="cellIs" dxfId="149" priority="135" stopIfTrue="1" operator="lessThan">
      <formula>0</formula>
    </cfRule>
  </conditionalFormatting>
  <conditionalFormatting sqref="AI32">
    <cfRule type="cellIs" dxfId="148" priority="134" stopIfTrue="1" operator="lessThan">
      <formula>0</formula>
    </cfRule>
  </conditionalFormatting>
  <conditionalFormatting sqref="AI34">
    <cfRule type="cellIs" dxfId="147" priority="133" stopIfTrue="1" operator="lessThan">
      <formula>0</formula>
    </cfRule>
  </conditionalFormatting>
  <conditionalFormatting sqref="AI38">
    <cfRule type="cellIs" dxfId="146" priority="132" stopIfTrue="1" operator="lessThan">
      <formula>0</formula>
    </cfRule>
  </conditionalFormatting>
  <conditionalFormatting sqref="AI41">
    <cfRule type="cellIs" dxfId="145" priority="131" stopIfTrue="1" operator="lessThan">
      <formula>0</formula>
    </cfRule>
  </conditionalFormatting>
  <conditionalFormatting sqref="AI43">
    <cfRule type="cellIs" dxfId="144" priority="130" stopIfTrue="1" operator="lessThan">
      <formula>0</formula>
    </cfRule>
  </conditionalFormatting>
  <conditionalFormatting sqref="AI47">
    <cfRule type="cellIs" dxfId="143" priority="129" stopIfTrue="1" operator="lessThan">
      <formula>0</formula>
    </cfRule>
  </conditionalFormatting>
  <conditionalFormatting sqref="AI50">
    <cfRule type="cellIs" dxfId="142" priority="128" stopIfTrue="1" operator="lessThan">
      <formula>0</formula>
    </cfRule>
  </conditionalFormatting>
  <conditionalFormatting sqref="AI36">
    <cfRule type="cellIs" dxfId="141" priority="127" stopIfTrue="1" operator="lessThan">
      <formula>0</formula>
    </cfRule>
  </conditionalFormatting>
  <conditionalFormatting sqref="AI45">
    <cfRule type="cellIs" dxfId="140" priority="126" stopIfTrue="1" operator="lessThan">
      <formula>0</formula>
    </cfRule>
  </conditionalFormatting>
  <conditionalFormatting sqref="AI46">
    <cfRule type="cellIs" dxfId="139" priority="125" stopIfTrue="1" operator="lessThan">
      <formula>0</formula>
    </cfRule>
  </conditionalFormatting>
  <conditionalFormatting sqref="AI49">
    <cfRule type="cellIs" dxfId="138" priority="124" stopIfTrue="1" operator="lessThan">
      <formula>0</formula>
    </cfRule>
  </conditionalFormatting>
  <conditionalFormatting sqref="AI51">
    <cfRule type="cellIs" dxfId="137" priority="123" stopIfTrue="1" operator="lessThan">
      <formula>0</formula>
    </cfRule>
  </conditionalFormatting>
  <conditionalFormatting sqref="AI52">
    <cfRule type="cellIs" dxfId="136" priority="122" stopIfTrue="1" operator="lessThan">
      <formula>0</formula>
    </cfRule>
  </conditionalFormatting>
  <conditionalFormatting sqref="AI53">
    <cfRule type="cellIs" dxfId="135" priority="121" stopIfTrue="1" operator="lessThan">
      <formula>0</formula>
    </cfRule>
  </conditionalFormatting>
  <conditionalFormatting sqref="AI56">
    <cfRule type="cellIs" dxfId="134" priority="120" stopIfTrue="1" operator="lessThan">
      <formula>0</formula>
    </cfRule>
  </conditionalFormatting>
  <conditionalFormatting sqref="AI57">
    <cfRule type="cellIs" dxfId="133" priority="119" stopIfTrue="1" operator="lessThan">
      <formula>0</formula>
    </cfRule>
  </conditionalFormatting>
  <conditionalFormatting sqref="AN56">
    <cfRule type="cellIs" dxfId="132" priority="118" stopIfTrue="1" operator="lessThan">
      <formula>0</formula>
    </cfRule>
  </conditionalFormatting>
  <conditionalFormatting sqref="AO56:AR56">
    <cfRule type="cellIs" dxfId="131" priority="117" stopIfTrue="1" operator="lessThan">
      <formula>0</formula>
    </cfRule>
  </conditionalFormatting>
  <conditionalFormatting sqref="AN57">
    <cfRule type="cellIs" dxfId="130" priority="116" stopIfTrue="1" operator="lessThan">
      <formula>0</formula>
    </cfRule>
  </conditionalFormatting>
  <conditionalFormatting sqref="AO57:AR57">
    <cfRule type="cellIs" dxfId="129" priority="115" stopIfTrue="1" operator="lessThan">
      <formula>0</formula>
    </cfRule>
  </conditionalFormatting>
  <conditionalFormatting sqref="J56">
    <cfRule type="cellIs" dxfId="128" priority="114" stopIfTrue="1" operator="lessThan">
      <formula>0</formula>
    </cfRule>
  </conditionalFormatting>
  <conditionalFormatting sqref="K56:O56">
    <cfRule type="cellIs" dxfId="127" priority="113" stopIfTrue="1" operator="lessThan">
      <formula>0</formula>
    </cfRule>
  </conditionalFormatting>
  <conditionalFormatting sqref="J57">
    <cfRule type="cellIs" dxfId="126" priority="112" stopIfTrue="1" operator="lessThan">
      <formula>0</formula>
    </cfRule>
  </conditionalFormatting>
  <conditionalFormatting sqref="K57:O57">
    <cfRule type="cellIs" dxfId="125" priority="111" stopIfTrue="1" operator="lessThan">
      <formula>0</formula>
    </cfRule>
  </conditionalFormatting>
  <conditionalFormatting sqref="P56">
    <cfRule type="cellIs" dxfId="124" priority="110" stopIfTrue="1" operator="lessThan">
      <formula>0</formula>
    </cfRule>
  </conditionalFormatting>
  <conditionalFormatting sqref="Q56:W56">
    <cfRule type="cellIs" dxfId="123" priority="109" stopIfTrue="1" operator="lessThan">
      <formula>0</formula>
    </cfRule>
  </conditionalFormatting>
  <conditionalFormatting sqref="P57">
    <cfRule type="cellIs" dxfId="122" priority="108" stopIfTrue="1" operator="lessThan">
      <formula>0</formula>
    </cfRule>
  </conditionalFormatting>
  <conditionalFormatting sqref="Q57:W57">
    <cfRule type="cellIs" dxfId="121" priority="107" stopIfTrue="1" operator="lessThan">
      <formula>0</formula>
    </cfRule>
  </conditionalFormatting>
  <conditionalFormatting sqref="X56:Z56">
    <cfRule type="cellIs" dxfId="120" priority="106" stopIfTrue="1" operator="lessThan">
      <formula>0</formula>
    </cfRule>
  </conditionalFormatting>
  <conditionalFormatting sqref="X57:Z57">
    <cfRule type="cellIs" dxfId="119" priority="105" stopIfTrue="1" operator="lessThan">
      <formula>0</formula>
    </cfRule>
  </conditionalFormatting>
  <conditionalFormatting sqref="AA56:AC56">
    <cfRule type="cellIs" dxfId="118" priority="104" stopIfTrue="1" operator="lessThan">
      <formula>0</formula>
    </cfRule>
  </conditionalFormatting>
  <conditionalFormatting sqref="AA57:AC57">
    <cfRule type="cellIs" dxfId="117" priority="103" stopIfTrue="1" operator="lessThan">
      <formula>0</formula>
    </cfRule>
  </conditionalFormatting>
  <conditionalFormatting sqref="AV56">
    <cfRule type="cellIs" dxfId="116" priority="101" stopIfTrue="1" operator="lessThan">
      <formula>0</formula>
    </cfRule>
  </conditionalFormatting>
  <conditionalFormatting sqref="AV57">
    <cfRule type="cellIs" dxfId="115" priority="99" stopIfTrue="1" operator="lessThan">
      <formula>0</formula>
    </cfRule>
  </conditionalFormatting>
  <conditionalFormatting sqref="AU23">
    <cfRule type="cellIs" dxfId="114" priority="72" stopIfTrue="1" operator="lessThan">
      <formula>0</formula>
    </cfRule>
  </conditionalFormatting>
  <conditionalFormatting sqref="AT32">
    <cfRule type="cellIs" dxfId="113" priority="61" stopIfTrue="1" operator="lessThan">
      <formula>0</formula>
    </cfRule>
  </conditionalFormatting>
  <conditionalFormatting sqref="AU32">
    <cfRule type="cellIs" dxfId="112" priority="60" stopIfTrue="1" operator="lessThan">
      <formula>0</formula>
    </cfRule>
  </conditionalFormatting>
  <conditionalFormatting sqref="AS36">
    <cfRule type="cellIs" dxfId="111" priority="56" stopIfTrue="1" operator="lessThan">
      <formula>0</formula>
    </cfRule>
  </conditionalFormatting>
  <conditionalFormatting sqref="AT36">
    <cfRule type="cellIs" dxfId="110" priority="55" stopIfTrue="1" operator="lessThan">
      <formula>0</formula>
    </cfRule>
  </conditionalFormatting>
  <conditionalFormatting sqref="AU38">
    <cfRule type="cellIs" dxfId="109" priority="51" stopIfTrue="1" operator="lessThan">
      <formula>0</formula>
    </cfRule>
  </conditionalFormatting>
  <conditionalFormatting sqref="AS41">
    <cfRule type="cellIs" dxfId="108" priority="50" stopIfTrue="1" operator="lessThan">
      <formula>0</formula>
    </cfRule>
  </conditionalFormatting>
  <conditionalFormatting sqref="AT43">
    <cfRule type="cellIs" dxfId="107" priority="46" stopIfTrue="1" operator="lessThan">
      <formula>0</formula>
    </cfRule>
  </conditionalFormatting>
  <conditionalFormatting sqref="AU43">
    <cfRule type="cellIs" dxfId="106" priority="45" stopIfTrue="1" operator="lessThan">
      <formula>0</formula>
    </cfRule>
  </conditionalFormatting>
  <conditionalFormatting sqref="AS46">
    <cfRule type="cellIs" dxfId="105" priority="41" stopIfTrue="1" operator="lessThan">
      <formula>0</formula>
    </cfRule>
  </conditionalFormatting>
  <conditionalFormatting sqref="AT46">
    <cfRule type="cellIs" dxfId="104" priority="40" stopIfTrue="1" operator="lessThan">
      <formula>0</formula>
    </cfRule>
  </conditionalFormatting>
  <conditionalFormatting sqref="AS49">
    <cfRule type="cellIs" dxfId="103" priority="35" stopIfTrue="1" operator="lessThan">
      <formula>0</formula>
    </cfRule>
  </conditionalFormatting>
  <conditionalFormatting sqref="AT50">
    <cfRule type="cellIs" dxfId="102" priority="31" stopIfTrue="1" operator="lessThan">
      <formula>0</formula>
    </cfRule>
  </conditionalFormatting>
  <conditionalFormatting sqref="AU50">
    <cfRule type="cellIs" dxfId="101" priority="30" stopIfTrue="1" operator="lessThan">
      <formula>0</formula>
    </cfRule>
  </conditionalFormatting>
  <conditionalFormatting sqref="AS52">
    <cfRule type="cellIs" dxfId="100" priority="26" stopIfTrue="1" operator="lessThan">
      <formula>0</formula>
    </cfRule>
  </conditionalFormatting>
  <conditionalFormatting sqref="AU53">
    <cfRule type="cellIs" dxfId="99" priority="21" stopIfTrue="1" operator="lessThan">
      <formula>0</formula>
    </cfRule>
  </conditionalFormatting>
  <conditionalFormatting sqref="AS56">
    <cfRule type="cellIs" dxfId="98" priority="20" stopIfTrue="1" operator="lessThan">
      <formula>0</formula>
    </cfRule>
  </conditionalFormatting>
  <conditionalFormatting sqref="AS23">
    <cfRule type="cellIs" dxfId="97" priority="74" stopIfTrue="1" operator="lessThan">
      <formula>0</formula>
    </cfRule>
  </conditionalFormatting>
  <conditionalFormatting sqref="AT23">
    <cfRule type="cellIs" dxfId="96" priority="73" stopIfTrue="1" operator="lessThan">
      <formula>0</formula>
    </cfRule>
  </conditionalFormatting>
  <conditionalFormatting sqref="AU26">
    <cfRule type="cellIs" dxfId="95" priority="69" stopIfTrue="1" operator="lessThan">
      <formula>0</formula>
    </cfRule>
  </conditionalFormatting>
  <conditionalFormatting sqref="AS28">
    <cfRule type="cellIs" dxfId="94" priority="68" stopIfTrue="1" operator="lessThan">
      <formula>0</formula>
    </cfRule>
  </conditionalFormatting>
  <conditionalFormatting sqref="AT28">
    <cfRule type="cellIs" dxfId="93" priority="67" stopIfTrue="1" operator="lessThan">
      <formula>0</formula>
    </cfRule>
  </conditionalFormatting>
  <conditionalFormatting sqref="AU28">
    <cfRule type="cellIs" dxfId="92" priority="66" stopIfTrue="1" operator="lessThan">
      <formula>0</formula>
    </cfRule>
  </conditionalFormatting>
  <conditionalFormatting sqref="AS30">
    <cfRule type="cellIs" dxfId="91" priority="65" stopIfTrue="1" operator="lessThan">
      <formula>0</formula>
    </cfRule>
  </conditionalFormatting>
  <conditionalFormatting sqref="AT30">
    <cfRule type="cellIs" dxfId="90" priority="64" stopIfTrue="1" operator="lessThan">
      <formula>0</formula>
    </cfRule>
  </conditionalFormatting>
  <conditionalFormatting sqref="AU30">
    <cfRule type="cellIs" dxfId="89" priority="63" stopIfTrue="1" operator="lessThan">
      <formula>0</formula>
    </cfRule>
  </conditionalFormatting>
  <conditionalFormatting sqref="AS32">
    <cfRule type="cellIs" dxfId="88" priority="62" stopIfTrue="1" operator="lessThan">
      <formula>0</formula>
    </cfRule>
  </conditionalFormatting>
  <conditionalFormatting sqref="AS34">
    <cfRule type="cellIs" dxfId="87" priority="59" stopIfTrue="1" operator="lessThan">
      <formula>0</formula>
    </cfRule>
  </conditionalFormatting>
  <conditionalFormatting sqref="AT34">
    <cfRule type="cellIs" dxfId="86" priority="58" stopIfTrue="1" operator="lessThan">
      <formula>0</formula>
    </cfRule>
  </conditionalFormatting>
  <conditionalFormatting sqref="AU34">
    <cfRule type="cellIs" dxfId="85" priority="57" stopIfTrue="1" operator="lessThan">
      <formula>0</formula>
    </cfRule>
  </conditionalFormatting>
  <conditionalFormatting sqref="AU36">
    <cfRule type="cellIs" dxfId="84" priority="54" stopIfTrue="1" operator="lessThan">
      <formula>0</formula>
    </cfRule>
  </conditionalFormatting>
  <conditionalFormatting sqref="AS38">
    <cfRule type="cellIs" dxfId="83" priority="53" stopIfTrue="1" operator="lessThan">
      <formula>0</formula>
    </cfRule>
  </conditionalFormatting>
  <conditionalFormatting sqref="AT38">
    <cfRule type="cellIs" dxfId="82" priority="52" stopIfTrue="1" operator="lessThan">
      <formula>0</formula>
    </cfRule>
  </conditionalFormatting>
  <conditionalFormatting sqref="AT41">
    <cfRule type="cellIs" dxfId="81" priority="49" stopIfTrue="1" operator="lessThan">
      <formula>0</formula>
    </cfRule>
  </conditionalFormatting>
  <conditionalFormatting sqref="AU41">
    <cfRule type="cellIs" dxfId="80" priority="48" stopIfTrue="1" operator="lessThan">
      <formula>0</formula>
    </cfRule>
  </conditionalFormatting>
  <conditionalFormatting sqref="AS43">
    <cfRule type="cellIs" dxfId="79" priority="47" stopIfTrue="1" operator="lessThan">
      <formula>0</formula>
    </cfRule>
  </conditionalFormatting>
  <conditionalFormatting sqref="AU46">
    <cfRule type="cellIs" dxfId="78" priority="39" stopIfTrue="1" operator="lessThan">
      <formula>0</formula>
    </cfRule>
  </conditionalFormatting>
  <conditionalFormatting sqref="AS47">
    <cfRule type="cellIs" dxfId="77" priority="38" stopIfTrue="1" operator="lessThan">
      <formula>0</formula>
    </cfRule>
  </conditionalFormatting>
  <conditionalFormatting sqref="AT47">
    <cfRule type="cellIs" dxfId="76" priority="37" stopIfTrue="1" operator="lessThan">
      <formula>0</formula>
    </cfRule>
  </conditionalFormatting>
  <conditionalFormatting sqref="AT49">
    <cfRule type="cellIs" dxfId="75" priority="34" stopIfTrue="1" operator="lessThan">
      <formula>0</formula>
    </cfRule>
  </conditionalFormatting>
  <conditionalFormatting sqref="AU49">
    <cfRule type="cellIs" dxfId="74" priority="33" stopIfTrue="1" operator="lessThan">
      <formula>0</formula>
    </cfRule>
  </conditionalFormatting>
  <conditionalFormatting sqref="AS50">
    <cfRule type="cellIs" dxfId="73" priority="32" stopIfTrue="1" operator="lessThan">
      <formula>0</formula>
    </cfRule>
  </conditionalFormatting>
  <conditionalFormatting sqref="AS51">
    <cfRule type="cellIs" dxfId="72" priority="29" stopIfTrue="1" operator="lessThan">
      <formula>0</formula>
    </cfRule>
  </conditionalFormatting>
  <conditionalFormatting sqref="AT51">
    <cfRule type="cellIs" dxfId="71" priority="28" stopIfTrue="1" operator="lessThan">
      <formula>0</formula>
    </cfRule>
  </conditionalFormatting>
  <conditionalFormatting sqref="AU52">
    <cfRule type="cellIs" dxfId="70" priority="24" stopIfTrue="1" operator="lessThan">
      <formula>0</formula>
    </cfRule>
  </conditionalFormatting>
  <conditionalFormatting sqref="AS53">
    <cfRule type="cellIs" dxfId="69" priority="23" stopIfTrue="1" operator="lessThan">
      <formula>0</formula>
    </cfRule>
  </conditionalFormatting>
  <conditionalFormatting sqref="AT53">
    <cfRule type="cellIs" dxfId="68" priority="22" stopIfTrue="1" operator="lessThan">
      <formula>0</formula>
    </cfRule>
  </conditionalFormatting>
  <conditionalFormatting sqref="AT56">
    <cfRule type="cellIs" dxfId="67" priority="19" stopIfTrue="1" operator="lessThan">
      <formula>0</formula>
    </cfRule>
  </conditionalFormatting>
  <conditionalFormatting sqref="AU56">
    <cfRule type="cellIs" dxfId="66" priority="18" stopIfTrue="1" operator="lessThan">
      <formula>0</formula>
    </cfRule>
  </conditionalFormatting>
  <conditionalFormatting sqref="AS45">
    <cfRule type="cellIs" dxfId="65" priority="14" stopIfTrue="1" operator="lessThan">
      <formula>0</formula>
    </cfRule>
  </conditionalFormatting>
  <conditionalFormatting sqref="AT45">
    <cfRule type="cellIs" dxfId="64" priority="13" stopIfTrue="1" operator="lessThan">
      <formula>0</formula>
    </cfRule>
  </conditionalFormatting>
  <conditionalFormatting sqref="AU45">
    <cfRule type="cellIs" dxfId="63" priority="12" stopIfTrue="1" operator="lessThan">
      <formula>0</formula>
    </cfRule>
  </conditionalFormatting>
  <conditionalFormatting sqref="K31">
    <cfRule type="cellIs" dxfId="62" priority="11" stopIfTrue="1" operator="lessThan">
      <formula>0</formula>
    </cfRule>
  </conditionalFormatting>
  <conditionalFormatting sqref="D11:D14">
    <cfRule type="cellIs" dxfId="61" priority="10" stopIfTrue="1" operator="lessThan">
      <formula>0</formula>
    </cfRule>
  </conditionalFormatting>
  <conditionalFormatting sqref="K27">
    <cfRule type="cellIs" dxfId="60" priority="9" stopIfTrue="1" operator="lessThan">
      <formula>0</formula>
    </cfRule>
  </conditionalFormatting>
  <conditionalFormatting sqref="K27">
    <cfRule type="cellIs" dxfId="59" priority="8" stopIfTrue="1" operator="lessThan">
      <formula>0</formula>
    </cfRule>
  </conditionalFormatting>
  <conditionalFormatting sqref="K5:K7">
    <cfRule type="cellIs" dxfId="58" priority="7" stopIfTrue="1" operator="lessThan">
      <formula>0</formula>
    </cfRule>
  </conditionalFormatting>
  <conditionalFormatting sqref="E5:E7">
    <cfRule type="cellIs" dxfId="57" priority="6" stopIfTrue="1" operator="lessThan">
      <formula>0</formula>
    </cfRule>
  </conditionalFormatting>
  <conditionalFormatting sqref="O16">
    <cfRule type="cellIs" dxfId="56" priority="5" stopIfTrue="1" operator="lessThan">
      <formula>0</formula>
    </cfRule>
  </conditionalFormatting>
  <conditionalFormatting sqref="I16:J16">
    <cfRule type="cellIs" dxfId="55" priority="4" stopIfTrue="1" operator="lessThan">
      <formula>0</formula>
    </cfRule>
  </conditionalFormatting>
  <conditionalFormatting sqref="J16">
    <cfRule type="cellIs" dxfId="54" priority="3" stopIfTrue="1" operator="lessThan">
      <formula>0</formula>
    </cfRule>
  </conditionalFormatting>
  <conditionalFormatting sqref="O16">
    <cfRule type="cellIs" dxfId="53" priority="2" stopIfTrue="1" operator="lessThan">
      <formula>0</formula>
    </cfRule>
  </conditionalFormatting>
  <conditionalFormatting sqref="O16">
    <cfRule type="cellIs" dxfId="52"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opLeftCell="B1" zoomScale="70" zoomScaleNormal="70" workbookViewId="0">
      <pane xSplit="5413" ySplit="1907" topLeftCell="K22" activePane="bottomRight"/>
      <selection activeCell="B1" sqref="B1"/>
      <selection pane="topRight" activeCell="B1" sqref="B1"/>
      <selection pane="bottomLeft" activeCell="B28" sqref="B28"/>
      <selection pane="bottomRight" activeCell="L34" sqref="L34:L3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108061</v>
      </c>
      <c r="D5" s="118">
        <v>114371</v>
      </c>
      <c r="E5" s="345"/>
      <c r="F5" s="345"/>
      <c r="G5" s="311"/>
      <c r="H5" s="117">
        <v>29415733</v>
      </c>
      <c r="I5" s="118">
        <v>25756985</v>
      </c>
      <c r="J5" s="345"/>
      <c r="K5" s="345"/>
      <c r="L5" s="311"/>
      <c r="M5" s="117">
        <v>121491369</v>
      </c>
      <c r="N5" s="118">
        <v>100814021</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x14ac:dyDescent="0.4">
      <c r="A6" s="142"/>
      <c r="B6" s="191" t="s">
        <v>311</v>
      </c>
      <c r="C6" s="109">
        <v>108381</v>
      </c>
      <c r="D6" s="110">
        <v>87033</v>
      </c>
      <c r="E6" s="115">
        <f>'Pt 1 Summary of Data'!E12+'Pt 1 Summary of Data'!G12-'Pt 1 Summary of Data'!H12+'Pt 1 Summary of Data'!E22+'Pt 1 Summary of Data'!G22-'Pt 1 Summary of Data'!H22</f>
        <v>53958</v>
      </c>
      <c r="F6" s="115">
        <f>SUM(C6:E6)</f>
        <v>249372</v>
      </c>
      <c r="G6" s="116"/>
      <c r="H6" s="109">
        <v>29424611</v>
      </c>
      <c r="I6" s="110">
        <v>25343167</v>
      </c>
      <c r="J6" s="115">
        <f>'Pt 1 Summary of Data'!K12+'Pt 1 Summary of Data'!M12-'Pt 1 Summary of Data'!N12+'Pt 1 Summary of Data'!K22+'Pt 1 Summary of Data'!M22-'Pt 1 Summary of Data'!N22</f>
        <v>23443752</v>
      </c>
      <c r="K6" s="115">
        <f>SUM(H6:J6)</f>
        <v>78211530</v>
      </c>
      <c r="L6" s="116">
        <f>'Pt 1 Summary of Data'!O22+'Pt 1 Summary of Data'!O12</f>
        <v>3419541</v>
      </c>
      <c r="M6" s="109">
        <v>122240527</v>
      </c>
      <c r="N6" s="110">
        <v>100355208</v>
      </c>
      <c r="O6" s="115">
        <f>'Pt 1 Summary of Data'!Q12+'Pt 1 Summary of Data'!S12-'Pt 1 Summary of Data'!T12+'Pt 1 Summary of Data'!Q22+'Pt 1 Summary of Data'!S22-'Pt 1 Summary of Data'!T22</f>
        <v>107543570.34500457</v>
      </c>
      <c r="P6" s="115">
        <f>SUM(M6:O6)</f>
        <v>330139305.34500456</v>
      </c>
      <c r="Q6" s="109"/>
      <c r="R6" s="110"/>
      <c r="S6" s="115"/>
      <c r="T6" s="115"/>
      <c r="U6" s="109"/>
      <c r="V6" s="110"/>
      <c r="W6" s="115"/>
      <c r="X6" s="115"/>
      <c r="Y6" s="109"/>
      <c r="Z6" s="110"/>
      <c r="AA6" s="115"/>
      <c r="AB6" s="115"/>
      <c r="AC6" s="291"/>
      <c r="AD6" s="287"/>
      <c r="AE6" s="287"/>
      <c r="AF6" s="287"/>
      <c r="AG6" s="291"/>
      <c r="AH6" s="287"/>
      <c r="AI6" s="287"/>
      <c r="AJ6" s="287"/>
      <c r="AK6" s="291"/>
      <c r="AL6" s="110"/>
      <c r="AM6" s="115"/>
      <c r="AN6" s="253"/>
    </row>
    <row r="7" spans="1:40" x14ac:dyDescent="0.4">
      <c r="B7" s="191" t="s">
        <v>312</v>
      </c>
      <c r="C7" s="109">
        <v>1092</v>
      </c>
      <c r="D7" s="110">
        <v>1097.75</v>
      </c>
      <c r="E7" s="115">
        <f>'Pt 1 Summary of Data'!E37+'Pt 1 Summary of Data'!G37-'Pt 1 Summary of Data'!H37+'Pt 1 Summary of Data'!E38+'Pt 1 Summary of Data'!G38-'Pt 1 Summary of Data'!H38+'Pt 1 Summary of Data'!E39+'Pt 1 Summary of Data'!G39-'Pt 1 Summary of Data'!H39+'Pt 1 Summary of Data'!E40+'Pt 1 Summary of Data'!G40+'Pt 1 Summary of Data'!H40+'Pt 1 Summary of Data'!E41+'Pt 1 Summary of Data'!G41-'Pt 1 Summary of Data'!H41+'Pt 1 Summary of Data'!E42+'Pt 1 Summary of Data'!G42-'Pt 1 Summary of Data'!H42</f>
        <v>313</v>
      </c>
      <c r="F7" s="115">
        <f>SUM(C7:E7)</f>
        <v>2502.75</v>
      </c>
      <c r="G7" s="116"/>
      <c r="H7" s="109">
        <v>163121</v>
      </c>
      <c r="I7" s="110">
        <v>320256</v>
      </c>
      <c r="J7" s="115">
        <f>'Pt 1 Summary of Data'!K37+'Pt 1 Summary of Data'!M37-'Pt 1 Summary of Data'!N37+'Pt 1 Summary of Data'!K38+'Pt 1 Summary of Data'!M38-'Pt 1 Summary of Data'!N38+'Pt 1 Summary of Data'!K39+'Pt 1 Summary of Data'!M39-'Pt 1 Summary of Data'!N39+'Pt 1 Summary of Data'!K40+'Pt 1 Summary of Data'!M40+'Pt 1 Summary of Data'!N40+'Pt 1 Summary of Data'!K41+'Pt 1 Summary of Data'!M41-'Pt 1 Summary of Data'!N41+'Pt 1 Summary of Data'!K42+'Pt 1 Summary of Data'!M42-'Pt 1 Summary of Data'!N42</f>
        <v>258771</v>
      </c>
      <c r="K7" s="115">
        <f>SUM(H7:J7)</f>
        <v>742148</v>
      </c>
      <c r="L7" s="116">
        <f>SUM('Pt 1 Summary of Data'!O37:O42)</f>
        <v>28707.713869267856</v>
      </c>
      <c r="M7" s="109">
        <v>713565</v>
      </c>
      <c r="N7" s="110">
        <v>1238509</v>
      </c>
      <c r="O7" s="115">
        <f>'Pt 1 Summary of Data'!Q37+'Pt 1 Summary of Data'!S37-'Pt 1 Summary of Data'!T37+'Pt 1 Summary of Data'!Q38+'Pt 1 Summary of Data'!S38-'Pt 1 Summary of Data'!T38+'Pt 1 Summary of Data'!Q39+'Pt 1 Summary of Data'!S39-'Pt 1 Summary of Data'!T39+'Pt 1 Summary of Data'!Q40+'Pt 1 Summary of Data'!S40+'Pt 1 Summary of Data'!T40+'Pt 1 Summary of Data'!Q41+'Pt 1 Summary of Data'!S41-'Pt 1 Summary of Data'!T41+'Pt 1 Summary of Data'!Q42+'Pt 1 Summary of Data'!S42-'Pt 1 Summary of Data'!T42</f>
        <v>1317793</v>
      </c>
      <c r="P7" s="115">
        <f>SUM(M7:O7)</f>
        <v>3269867</v>
      </c>
      <c r="Q7" s="109"/>
      <c r="R7" s="110"/>
      <c r="S7" s="115"/>
      <c r="T7" s="115"/>
      <c r="U7" s="109"/>
      <c r="V7" s="110"/>
      <c r="W7" s="115"/>
      <c r="X7" s="115"/>
      <c r="Y7" s="109"/>
      <c r="Z7" s="110"/>
      <c r="AA7" s="115"/>
      <c r="AB7" s="115"/>
      <c r="AC7" s="291"/>
      <c r="AD7" s="287"/>
      <c r="AE7" s="287"/>
      <c r="AF7" s="287"/>
      <c r="AG7" s="291"/>
      <c r="AH7" s="287"/>
      <c r="AI7" s="287"/>
      <c r="AJ7" s="287"/>
      <c r="AK7" s="291"/>
      <c r="AL7" s="110"/>
      <c r="AM7" s="115"/>
      <c r="AN7" s="253"/>
    </row>
    <row r="8" spans="1:40" x14ac:dyDescent="0.4">
      <c r="B8" s="191" t="s">
        <v>483</v>
      </c>
      <c r="C8" s="292"/>
      <c r="D8" s="288"/>
      <c r="E8" s="269">
        <f>'Pt 2 Premium and Claims'!E58+'Pt 2 Premium and Claims'!G58-'Pt 2 Premium and Claims'!H58</f>
        <v>0</v>
      </c>
      <c r="F8" s="269">
        <f>E8</f>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35" x14ac:dyDescent="0.4">
      <c r="B9" s="191" t="s">
        <v>315</v>
      </c>
      <c r="C9" s="291"/>
      <c r="D9" s="287"/>
      <c r="E9" s="115">
        <f>'Pt 2 Premium and Claims'!E15+'Pt 2 Premium and Claims'!G16-'Pt 2 Premium and Claims'!H15</f>
        <v>0</v>
      </c>
      <c r="F9" s="115">
        <f>E9</f>
        <v>0</v>
      </c>
      <c r="G9" s="116"/>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35" x14ac:dyDescent="0.4">
      <c r="B10" s="191" t="s">
        <v>316</v>
      </c>
      <c r="C10" s="291"/>
      <c r="D10" s="287"/>
      <c r="E10" s="115">
        <f>'Pt 2 Premium and Claims'!E16+'Pt 2 Premium and Claims'!G17-'Pt 2 Premium and Claims'!H16</f>
        <v>0</v>
      </c>
      <c r="F10" s="115">
        <f>E10</f>
        <v>0</v>
      </c>
      <c r="G10" s="116"/>
      <c r="H10" s="291"/>
      <c r="I10" s="287"/>
      <c r="J10" s="115">
        <f>'Pt 2 Premium and Claims'!K16+'Pt 2 Premium and Claims'!M17-'Pt 2 Premium and Claims'!N16</f>
        <v>-1254224</v>
      </c>
      <c r="K10" s="115">
        <f>J10</f>
        <v>-1254224</v>
      </c>
      <c r="L10" s="116">
        <f>'Pt 2 Premium and Claims'!O16</f>
        <v>-1254224</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4">
      <c r="B11" s="191" t="s">
        <v>478</v>
      </c>
      <c r="C11" s="291"/>
      <c r="D11" s="287"/>
      <c r="E11" s="115">
        <f>'Pt 2 Premium and Claims'!E17+'Pt 2 Premium and Claims'!G18-'Pt 2 Premium and Claims'!H17</f>
        <v>0</v>
      </c>
      <c r="F11" s="115">
        <f>E11</f>
        <v>0</v>
      </c>
      <c r="G11" s="313"/>
      <c r="H11" s="291"/>
      <c r="I11" s="287"/>
      <c r="J11" s="115">
        <f>'Pt 2 Premium and Claims'!K17+'Pt 2 Premium and Claims'!M17-'Pt 2 Premium and Claims'!N17</f>
        <v>1376474</v>
      </c>
      <c r="K11" s="115">
        <f>J11</f>
        <v>1376474</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4">
      <c r="A12" s="143"/>
      <c r="B12" s="192" t="s">
        <v>317</v>
      </c>
      <c r="C12" s="114">
        <f>C6+C7</f>
        <v>109473</v>
      </c>
      <c r="D12" s="114">
        <f>D6+D7</f>
        <v>88130.75</v>
      </c>
      <c r="E12" s="114">
        <f>E6+E7-E8-E9-E10-E11</f>
        <v>54271</v>
      </c>
      <c r="F12" s="114">
        <f>F6+F7-F8-F9-F10-F11</f>
        <v>251874.75</v>
      </c>
      <c r="G12" s="310"/>
      <c r="H12" s="114">
        <f>H6+H7</f>
        <v>29587732</v>
      </c>
      <c r="I12" s="114">
        <f>I6+I7</f>
        <v>25663423</v>
      </c>
      <c r="J12" s="114">
        <f>J6+J7-J8-J9-J10-J11</f>
        <v>23580273</v>
      </c>
      <c r="K12" s="114">
        <f>K6+K7-K8-K9-K10-K11</f>
        <v>78831428</v>
      </c>
      <c r="L12" s="310"/>
      <c r="M12" s="114">
        <f>M6+M7</f>
        <v>122954092</v>
      </c>
      <c r="N12" s="114">
        <f>N6+N7</f>
        <v>101593717</v>
      </c>
      <c r="O12" s="114">
        <f>O6+O7-O8-O9-O10-O11</f>
        <v>108861363.34500457</v>
      </c>
      <c r="P12" s="114">
        <f>P6+P7-P8-P9-P10-P11</f>
        <v>333409172.34500456</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4">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3"/>
    </row>
    <row r="14" spans="1:40" ht="16.7" thickBot="1" x14ac:dyDescent="0.55000000000000004">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7" thickTop="1" x14ac:dyDescent="0.4">
      <c r="B15" s="193" t="s">
        <v>486</v>
      </c>
      <c r="C15" s="117">
        <v>208508</v>
      </c>
      <c r="D15" s="118">
        <v>100798</v>
      </c>
      <c r="E15" s="106">
        <f>SUM('Pt 1 Summary of Data'!E5:E7)+SUM('Pt 1 Summary of Data'!G5:G7)-SUM('Pt 1 Summary of Data'!H5:H7)-SUM(E9:E11)+D55</f>
        <v>28409</v>
      </c>
      <c r="F15" s="115">
        <f>SUM(C15:E15)</f>
        <v>337715</v>
      </c>
      <c r="G15" s="107"/>
      <c r="H15" s="117">
        <v>31145620</v>
      </c>
      <c r="I15" s="118">
        <v>28649576</v>
      </c>
      <c r="J15" s="106">
        <f>SUM('Pt 1 Summary of Data'!K5:K7)+SUM('Pt 1 Summary of Data'!M5:M7)-SUM('Pt 1 Summary of Data'!N5:N7)-SUM(J9:J11)+I55</f>
        <v>23061489</v>
      </c>
      <c r="K15" s="115">
        <f>SUM(H15:J15)</f>
        <v>82856685</v>
      </c>
      <c r="L15" s="107">
        <f>SUM('Pt 1 Summary of Data'!O5:O7)-L9-L10</f>
        <v>3680096</v>
      </c>
      <c r="M15" s="117">
        <v>136243769</v>
      </c>
      <c r="N15" s="118">
        <v>115116067</v>
      </c>
      <c r="O15" s="106">
        <f>SUM('Pt 1 Summary of Data'!Q5:Q7)+SUM('Pt 1 Summary of Data'!S5:S7)-SUM('Pt 1 Summary of Data'!T5:T7)-SUM(O9:O11)+N55</f>
        <v>120075293</v>
      </c>
      <c r="P15" s="115">
        <f>SUM(M15:O15)</f>
        <v>371435129</v>
      </c>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4"/>
    </row>
    <row r="16" spans="1:40" x14ac:dyDescent="0.4">
      <c r="B16" s="191" t="s">
        <v>313</v>
      </c>
      <c r="C16" s="109">
        <v>110</v>
      </c>
      <c r="D16" s="110">
        <v>249</v>
      </c>
      <c r="E16" s="115">
        <f>SUM('Pt 1 Summary of Data'!E25:E28)+SUM('Pt 1 Summary of Data'!E30:E32)+SUM('Pt 1 Summary of Data'!E34:E35)+SUM('Pt 1 Summary of Data'!G25:G28)+SUM('Pt 1 Summary of Data'!G30:G32)+SUM('Pt 1 Summary of Data'!G34:G35)-SUM('Pt 1 Summary of Data'!H25:H28)-SUM('Pt 1 Summary of Data'!H30:H32)-SUM('Pt 1 Summary of Data'!H34:H35)+D56</f>
        <v>1072</v>
      </c>
      <c r="F16" s="115">
        <f>SUM(C16:E16)</f>
        <v>1431</v>
      </c>
      <c r="G16" s="116"/>
      <c r="H16" s="109">
        <v>16487</v>
      </c>
      <c r="I16" s="110">
        <v>77976</v>
      </c>
      <c r="J16" s="115">
        <f>SUM('Pt 1 Summary of Data'!K25:K28)+SUM('Pt 1 Summary of Data'!K30:K32)+SUM('Pt 1 Summary of Data'!K34:K35)+SUM('Pt 1 Summary of Data'!M25:M28)+SUM('Pt 1 Summary of Data'!M30:M32)+SUM('Pt 1 Summary of Data'!M34:M35)-SUM('Pt 1 Summary of Data'!N25:N28)-SUM('Pt 1 Summary of Data'!N30:N32)-SUM('Pt 1 Summary of Data'!N34:N35)+I56</f>
        <v>929500</v>
      </c>
      <c r="K16" s="115">
        <f>SUM(H16:J16)</f>
        <v>1023963</v>
      </c>
      <c r="L16" s="116">
        <f>SUM('Pt 1 Summary of Data'!O25:O28)+'Pt 1 Summary of Data'!O30+(MAX('Pt 1 Summary of Data'!O31,'Pt 1 Summary of Data'!O32))+SUM('Pt 1 Summary of Data'!O34:O35)</f>
        <v>126006.98159322793</v>
      </c>
      <c r="M16" s="109">
        <v>71491</v>
      </c>
      <c r="N16" s="110">
        <v>280411</v>
      </c>
      <c r="O16" s="115">
        <f>SUM('Pt 1 Summary of Data'!Q25:Q28)+SUM('Pt 1 Summary of Data'!Q30:Q32)+SUM('Pt 1 Summary of Data'!Q34:Q35)+SUM('Pt 1 Summary of Data'!S25:S28)+SUM('Pt 1 Summary of Data'!S30:S32)+SUM('Pt 1 Summary of Data'!S34:S35)-SUM('Pt 1 Summary of Data'!T25:T28)-SUM('Pt 1 Summary of Data'!T30:T32)-SUM('Pt 1 Summary of Data'!T34:T35)+N56</f>
        <v>7537414.8200000003</v>
      </c>
      <c r="P16" s="115">
        <f>SUM(M16:O16)</f>
        <v>7889316.8200000003</v>
      </c>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3"/>
    </row>
    <row r="17" spans="1:40" s="76" customFormat="1" x14ac:dyDescent="0.4">
      <c r="A17" s="143"/>
      <c r="B17" s="192" t="s">
        <v>320</v>
      </c>
      <c r="C17" s="114">
        <f>C15-C16</f>
        <v>208398</v>
      </c>
      <c r="D17" s="115">
        <f t="shared" ref="D17:F17" si="0">D15-D16</f>
        <v>100549</v>
      </c>
      <c r="E17" s="115">
        <f t="shared" si="0"/>
        <v>27337</v>
      </c>
      <c r="F17" s="115">
        <f t="shared" si="0"/>
        <v>336284</v>
      </c>
      <c r="G17" s="313"/>
      <c r="H17" s="114">
        <f>H15-H16</f>
        <v>31129133</v>
      </c>
      <c r="I17" s="114">
        <f>I15-I16</f>
        <v>28571600</v>
      </c>
      <c r="J17" s="114">
        <f t="shared" ref="J17:K17" si="1">J15-J16</f>
        <v>22131989</v>
      </c>
      <c r="K17" s="114">
        <f t="shared" si="1"/>
        <v>81832722</v>
      </c>
      <c r="L17" s="313"/>
      <c r="M17" s="114">
        <f>M15-M16</f>
        <v>136172278</v>
      </c>
      <c r="N17" s="114">
        <f>N15-N16</f>
        <v>114835656</v>
      </c>
      <c r="O17" s="114">
        <f t="shared" ref="O17" si="2">O15-O16</f>
        <v>112537878.18000001</v>
      </c>
      <c r="P17" s="114">
        <f t="shared" ref="P17" si="3">P15-P16</f>
        <v>363545812.18000001</v>
      </c>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3"/>
    </row>
    <row r="18" spans="1:40" ht="16.7" thickBot="1" x14ac:dyDescent="0.55000000000000004">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6"/>
      <c r="D19" s="345"/>
      <c r="E19" s="345"/>
      <c r="F19" s="345"/>
      <c r="G19" s="107"/>
      <c r="H19" s="346"/>
      <c r="I19" s="345"/>
      <c r="J19" s="345"/>
      <c r="K19" s="345"/>
      <c r="L19" s="107">
        <f>L6+L7-L8-L9-L10</f>
        <v>4702472.7138692681</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35" x14ac:dyDescent="0.4">
      <c r="B20" s="191" t="s">
        <v>488</v>
      </c>
      <c r="C20" s="291"/>
      <c r="D20" s="287"/>
      <c r="E20" s="287"/>
      <c r="F20" s="287"/>
      <c r="G20" s="116"/>
      <c r="H20" s="291"/>
      <c r="I20" s="287"/>
      <c r="J20" s="287"/>
      <c r="K20" s="287"/>
      <c r="L20" s="116">
        <f>SUM('Pt 1 Summary of Data'!O44:O47)+SUM('Pt 1 Summary of Data'!O49:O51)</f>
        <v>488560.52248009871</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4">
      <c r="B21" s="191" t="s">
        <v>470</v>
      </c>
      <c r="C21" s="291"/>
      <c r="D21" s="287"/>
      <c r="E21" s="287"/>
      <c r="F21" s="287"/>
      <c r="G21" s="255"/>
      <c r="H21" s="291"/>
      <c r="I21" s="287"/>
      <c r="J21" s="287"/>
      <c r="K21" s="287"/>
      <c r="L21" s="255">
        <f>L19/(L15-L16)</f>
        <v>1.323116188006257</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4">
      <c r="B22" s="191" t="s">
        <v>481</v>
      </c>
      <c r="C22" s="291"/>
      <c r="D22" s="287"/>
      <c r="E22" s="287"/>
      <c r="F22" s="287"/>
      <c r="G22" s="139"/>
      <c r="H22" s="291"/>
      <c r="I22" s="287"/>
      <c r="J22" s="287"/>
      <c r="K22" s="287"/>
      <c r="L22" s="139">
        <v>6.4600000000000005E-2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4">
      <c r="B23" s="192" t="s">
        <v>471</v>
      </c>
      <c r="C23" s="291"/>
      <c r="D23" s="287"/>
      <c r="E23" s="287"/>
      <c r="F23" s="287"/>
      <c r="G23" s="116"/>
      <c r="H23" s="291"/>
      <c r="I23" s="287"/>
      <c r="J23" s="287"/>
      <c r="K23" s="287"/>
      <c r="L23" s="116">
        <f>MAX(L24,L25)</f>
        <v>336216.82114128064</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4">
      <c r="B24" s="191" t="s">
        <v>489</v>
      </c>
      <c r="C24" s="291"/>
      <c r="D24" s="287"/>
      <c r="E24" s="287"/>
      <c r="F24" s="287"/>
      <c r="G24" s="116"/>
      <c r="H24" s="291"/>
      <c r="I24" s="287"/>
      <c r="J24" s="287"/>
      <c r="K24" s="287"/>
      <c r="L24" s="116">
        <f>L15-L16-L19-L20</f>
        <v>-1636944.2179425948</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4">
      <c r="B25" s="191" t="s">
        <v>490</v>
      </c>
      <c r="C25" s="291"/>
      <c r="D25" s="287"/>
      <c r="E25" s="287"/>
      <c r="F25" s="287"/>
      <c r="G25" s="116"/>
      <c r="H25" s="291"/>
      <c r="I25" s="287"/>
      <c r="J25" s="287"/>
      <c r="K25" s="287"/>
      <c r="L25" s="116">
        <f>(L22+0.03)*(L15-L16)</f>
        <v>336216.82114128064</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4">
      <c r="B26" s="199" t="s">
        <v>472</v>
      </c>
      <c r="C26" s="291"/>
      <c r="D26" s="287"/>
      <c r="E26" s="287"/>
      <c r="F26" s="287"/>
      <c r="G26" s="116"/>
      <c r="H26" s="291"/>
      <c r="I26" s="287"/>
      <c r="J26" s="287"/>
      <c r="K26" s="287"/>
      <c r="L26" s="116">
        <f>MIN(L27,L28)</f>
        <v>950784.32521460718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4">
      <c r="B27" s="191" t="s">
        <v>493</v>
      </c>
      <c r="C27" s="291"/>
      <c r="D27" s="287"/>
      <c r="E27" s="287"/>
      <c r="F27" s="287"/>
      <c r="G27" s="116"/>
      <c r="H27" s="291"/>
      <c r="I27" s="287"/>
      <c r="J27" s="287"/>
      <c r="K27" s="287"/>
      <c r="L27" s="116">
        <f>L16+L20+L23</f>
        <v>950784.32521460718</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x14ac:dyDescent="0.4">
      <c r="B28" s="191" t="s">
        <v>473</v>
      </c>
      <c r="C28" s="291"/>
      <c r="D28" s="287"/>
      <c r="E28" s="287"/>
      <c r="F28" s="287"/>
      <c r="G28" s="116"/>
      <c r="H28" s="291"/>
      <c r="I28" s="287"/>
      <c r="J28" s="287"/>
      <c r="K28" s="287"/>
      <c r="L28" s="116">
        <f>(0.2+L22)*(L15-L16)+L16</f>
        <v>1066418.9358636597</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35" x14ac:dyDescent="0.4">
      <c r="B29" s="191" t="s">
        <v>477</v>
      </c>
      <c r="C29" s="291"/>
      <c r="D29" s="287"/>
      <c r="E29" s="287"/>
      <c r="F29" s="287"/>
      <c r="G29" s="116"/>
      <c r="H29" s="291"/>
      <c r="I29" s="287"/>
      <c r="J29" s="287"/>
      <c r="K29" s="287"/>
      <c r="L29" s="116">
        <f>(0.2)*(L15-L16)+L16</f>
        <v>836824.78527458245</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4">
      <c r="B30" s="191" t="s">
        <v>468</v>
      </c>
      <c r="C30" s="291"/>
      <c r="D30" s="287"/>
      <c r="E30" s="287"/>
      <c r="F30" s="287"/>
      <c r="G30" s="116"/>
      <c r="H30" s="291"/>
      <c r="I30" s="287"/>
      <c r="J30" s="287"/>
      <c r="K30" s="287"/>
      <c r="L30" s="116">
        <f>L15-L26</f>
        <v>2729311.6747853928</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35" x14ac:dyDescent="0.4">
      <c r="B31" s="195" t="s">
        <v>474</v>
      </c>
      <c r="C31" s="291"/>
      <c r="D31" s="287"/>
      <c r="E31" s="287"/>
      <c r="F31" s="287"/>
      <c r="G31" s="116"/>
      <c r="H31" s="291"/>
      <c r="I31" s="287"/>
      <c r="J31" s="287"/>
      <c r="K31" s="287"/>
      <c r="L31" s="116">
        <f>MIN(L29,L27)</f>
        <v>836824.78527458245</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4">
      <c r="B32" s="195" t="s">
        <v>475</v>
      </c>
      <c r="C32" s="291"/>
      <c r="D32" s="287"/>
      <c r="E32" s="287"/>
      <c r="F32" s="287"/>
      <c r="G32" s="116"/>
      <c r="H32" s="291"/>
      <c r="I32" s="287"/>
      <c r="J32" s="287"/>
      <c r="K32" s="287"/>
      <c r="L32" s="116">
        <f>L15-L31</f>
        <v>2843271.2147254176</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4">
      <c r="B33" s="195" t="s">
        <v>476</v>
      </c>
      <c r="C33" s="353"/>
      <c r="D33" s="354"/>
      <c r="E33" s="354"/>
      <c r="F33" s="354"/>
      <c r="G33" s="373"/>
      <c r="H33" s="353"/>
      <c r="I33" s="354"/>
      <c r="J33" s="354"/>
      <c r="K33" s="354"/>
      <c r="L33" s="373">
        <f>L19/L32</f>
        <v>1.6538952350078213</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35" x14ac:dyDescent="0.4">
      <c r="B34" s="195" t="s">
        <v>479</v>
      </c>
      <c r="C34" s="291"/>
      <c r="D34" s="287"/>
      <c r="E34" s="287"/>
      <c r="F34" s="287"/>
      <c r="G34" s="116"/>
      <c r="H34" s="291"/>
      <c r="I34" s="287"/>
      <c r="J34" s="287"/>
      <c r="K34" s="287"/>
      <c r="L34" s="116">
        <v>1376473.621940789</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35" x14ac:dyDescent="0.4">
      <c r="B35" s="196" t="s">
        <v>480</v>
      </c>
      <c r="C35" s="291"/>
      <c r="D35" s="287"/>
      <c r="E35" s="287"/>
      <c r="F35" s="287"/>
      <c r="G35" s="116"/>
      <c r="H35" s="291"/>
      <c r="I35" s="287"/>
      <c r="J35" s="287"/>
      <c r="K35" s="287"/>
      <c r="L35" s="116">
        <v>1376473.621940789</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7" thickBot="1" x14ac:dyDescent="0.55000000000000004">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 thickTop="1" x14ac:dyDescent="0.4">
      <c r="B37" s="193" t="s">
        <v>455</v>
      </c>
      <c r="C37" s="121">
        <v>35.5</v>
      </c>
      <c r="D37" s="122">
        <v>24.833333333333332</v>
      </c>
      <c r="E37" s="256">
        <f>'Pt 1 Summary of Data'!E60+'Pt 1 Summary of Data'!G60-'Pt 1 Summary of Data'!H60</f>
        <v>6.833333333333333</v>
      </c>
      <c r="F37" s="256">
        <f>SUM(C37:E37)</f>
        <v>67.166666666666657</v>
      </c>
      <c r="G37" s="311"/>
      <c r="H37" s="121">
        <v>8855.5833333333339</v>
      </c>
      <c r="I37" s="122">
        <v>7804.583333333333</v>
      </c>
      <c r="J37" s="256">
        <f>'Pt 1 Summary of Data'!K60+'Pt 1 Summary of Data'!M60-'Pt 1 Summary of Data'!N60</f>
        <v>5975.75</v>
      </c>
      <c r="K37" s="256">
        <f>SUM(H37:J37)</f>
        <v>22635.916666666668</v>
      </c>
      <c r="L37" s="311"/>
      <c r="M37" s="121">
        <v>32682.5</v>
      </c>
      <c r="N37" s="122">
        <v>27432.416666666668</v>
      </c>
      <c r="O37" s="256">
        <f>'Pt 1 Summary of Data'!Q60+'Pt 1 Summary of Data'!S60-'Pt 1 Summary of Data'!T60</f>
        <v>27951.416666666668</v>
      </c>
      <c r="P37" s="256">
        <f>SUM(M37:O37)</f>
        <v>88066.333333333343</v>
      </c>
      <c r="Q37" s="121"/>
      <c r="R37" s="122"/>
      <c r="S37" s="256"/>
      <c r="T37" s="256"/>
      <c r="U37" s="121"/>
      <c r="V37" s="122"/>
      <c r="W37" s="256"/>
      <c r="X37" s="256"/>
      <c r="Y37" s="121"/>
      <c r="Z37" s="122"/>
      <c r="AA37" s="256"/>
      <c r="AB37" s="256"/>
      <c r="AC37" s="346"/>
      <c r="AD37" s="345"/>
      <c r="AE37" s="345"/>
      <c r="AF37" s="345"/>
      <c r="AG37" s="346"/>
      <c r="AH37" s="345"/>
      <c r="AI37" s="345"/>
      <c r="AJ37" s="345"/>
      <c r="AK37" s="346"/>
      <c r="AL37" s="122"/>
      <c r="AM37" s="256"/>
      <c r="AN37" s="257"/>
    </row>
    <row r="38" spans="1:40" x14ac:dyDescent="0.4">
      <c r="B38" s="191" t="s">
        <v>322</v>
      </c>
      <c r="C38" s="350"/>
      <c r="D38" s="351"/>
      <c r="E38" s="351"/>
      <c r="F38" s="267">
        <f>0</f>
        <v>0</v>
      </c>
      <c r="G38" s="352"/>
      <c r="H38" s="350"/>
      <c r="I38" s="351"/>
      <c r="J38" s="351"/>
      <c r="K38" s="267">
        <f>0.026+((0.016-0.026)/(25000-10000))*(K37-10000)</f>
        <v>1.7576055555555553E-2</v>
      </c>
      <c r="L38" s="352"/>
      <c r="M38" s="350"/>
      <c r="N38" s="351"/>
      <c r="O38" s="351"/>
      <c r="P38" s="267">
        <v>0</v>
      </c>
      <c r="Q38" s="350"/>
      <c r="R38" s="351"/>
      <c r="S38" s="351"/>
      <c r="T38" s="267"/>
      <c r="U38" s="350"/>
      <c r="V38" s="351"/>
      <c r="W38" s="351"/>
      <c r="X38" s="267"/>
      <c r="Y38" s="350"/>
      <c r="Z38" s="351"/>
      <c r="AA38" s="351"/>
      <c r="AB38" s="267"/>
      <c r="AC38" s="353"/>
      <c r="AD38" s="354"/>
      <c r="AE38" s="354"/>
      <c r="AF38" s="354"/>
      <c r="AG38" s="353"/>
      <c r="AH38" s="354"/>
      <c r="AI38" s="354"/>
      <c r="AJ38" s="354"/>
      <c r="AK38" s="353"/>
      <c r="AL38" s="351"/>
      <c r="AM38" s="351"/>
      <c r="AN38" s="268"/>
    </row>
    <row r="39" spans="1:40" x14ac:dyDescent="0.4">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4">
      <c r="A40" s="144"/>
      <c r="B40" s="191" t="s">
        <v>324</v>
      </c>
      <c r="C40" s="291"/>
      <c r="D40" s="287"/>
      <c r="E40" s="287"/>
      <c r="F40" s="258">
        <v>1</v>
      </c>
      <c r="G40" s="310"/>
      <c r="H40" s="291"/>
      <c r="I40" s="287"/>
      <c r="J40" s="287"/>
      <c r="K40" s="258">
        <v>1</v>
      </c>
      <c r="L40" s="310"/>
      <c r="M40" s="291"/>
      <c r="N40" s="287"/>
      <c r="O40" s="287"/>
      <c r="P40" s="258">
        <v>1</v>
      </c>
      <c r="Q40" s="291"/>
      <c r="R40" s="287"/>
      <c r="S40" s="287"/>
      <c r="T40" s="258"/>
      <c r="U40" s="291"/>
      <c r="V40" s="287"/>
      <c r="W40" s="287"/>
      <c r="X40" s="258"/>
      <c r="Y40" s="291"/>
      <c r="Z40" s="287"/>
      <c r="AA40" s="287"/>
      <c r="AB40" s="258"/>
      <c r="AC40" s="291"/>
      <c r="AD40" s="287"/>
      <c r="AE40" s="287"/>
      <c r="AF40" s="287"/>
      <c r="AG40" s="291"/>
      <c r="AH40" s="287"/>
      <c r="AI40" s="287"/>
      <c r="AJ40" s="287"/>
      <c r="AK40" s="291"/>
      <c r="AL40" s="287"/>
      <c r="AM40" s="287"/>
      <c r="AN40" s="259"/>
    </row>
    <row r="41" spans="1:40" x14ac:dyDescent="0.4">
      <c r="B41" s="191" t="s">
        <v>325</v>
      </c>
      <c r="C41" s="291"/>
      <c r="D41" s="287"/>
      <c r="E41" s="287"/>
      <c r="F41" s="260">
        <f>F38*F40</f>
        <v>0</v>
      </c>
      <c r="G41" s="310"/>
      <c r="H41" s="291"/>
      <c r="I41" s="287"/>
      <c r="J41" s="287"/>
      <c r="K41" s="260">
        <f>K38*K40</f>
        <v>1.7576055555555553E-2</v>
      </c>
      <c r="L41" s="310"/>
      <c r="M41" s="291"/>
      <c r="N41" s="287"/>
      <c r="O41" s="287"/>
      <c r="P41" s="260">
        <f>P38*P40</f>
        <v>0</v>
      </c>
      <c r="Q41" s="291"/>
      <c r="R41" s="287"/>
      <c r="S41" s="287"/>
      <c r="T41" s="260"/>
      <c r="U41" s="291"/>
      <c r="V41" s="287"/>
      <c r="W41" s="287"/>
      <c r="X41" s="260"/>
      <c r="Y41" s="291"/>
      <c r="Z41" s="287"/>
      <c r="AA41" s="287"/>
      <c r="AB41" s="260"/>
      <c r="AC41" s="291"/>
      <c r="AD41" s="287"/>
      <c r="AE41" s="287"/>
      <c r="AF41" s="287"/>
      <c r="AG41" s="291"/>
      <c r="AH41" s="287"/>
      <c r="AI41" s="287"/>
      <c r="AJ41" s="287"/>
      <c r="AK41" s="291"/>
      <c r="AL41" s="287"/>
      <c r="AM41" s="287"/>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4">
      <c r="B44" s="191" t="s">
        <v>491</v>
      </c>
      <c r="C44" s="262">
        <f>C12/C17</f>
        <v>0.52530734460023609</v>
      </c>
      <c r="D44" s="262">
        <f t="shared" ref="D44:F44" si="4">D12/D17</f>
        <v>0.87649553948820969</v>
      </c>
      <c r="E44" s="262">
        <f t="shared" si="4"/>
        <v>1.9852580751362623</v>
      </c>
      <c r="F44" s="262">
        <f t="shared" si="4"/>
        <v>0.74899415375099621</v>
      </c>
      <c r="G44" s="310"/>
      <c r="H44" s="262">
        <f>H12/H17</f>
        <v>0.95048365143995495</v>
      </c>
      <c r="I44" s="262">
        <f t="shared" ref="I44:K44" si="5">I12/I17</f>
        <v>0.89821441571350569</v>
      </c>
      <c r="J44" s="262">
        <f t="shared" si="5"/>
        <v>1.0654384926723035</v>
      </c>
      <c r="K44" s="262">
        <f t="shared" si="5"/>
        <v>0.96332403558566704</v>
      </c>
      <c r="L44" s="310"/>
      <c r="M44" s="262">
        <f>M12/M17</f>
        <v>0.90293041877437052</v>
      </c>
      <c r="N44" s="262">
        <f t="shared" ref="N44:P44" si="6">N12/N17</f>
        <v>0.88468791435301242</v>
      </c>
      <c r="O44" s="262">
        <f t="shared" si="6"/>
        <v>0.96733086766470766</v>
      </c>
      <c r="P44" s="262">
        <f t="shared" si="6"/>
        <v>0.91710359788142992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4">
      <c r="B45" s="191" t="s">
        <v>492</v>
      </c>
      <c r="C45" s="292"/>
      <c r="D45" s="288"/>
      <c r="E45" s="288"/>
      <c r="F45" s="288"/>
      <c r="G45" s="310"/>
      <c r="H45" s="292"/>
      <c r="I45" s="288"/>
      <c r="J45" s="288"/>
      <c r="K45" s="288"/>
      <c r="L45" s="310"/>
      <c r="M45" s="292"/>
      <c r="N45" s="288"/>
      <c r="O45" s="288"/>
      <c r="P45" s="288"/>
      <c r="Q45" s="262"/>
      <c r="R45" s="260"/>
      <c r="S45" s="260"/>
      <c r="T45" s="260"/>
      <c r="U45" s="262"/>
      <c r="V45" s="260"/>
      <c r="W45" s="260"/>
      <c r="X45" s="260"/>
      <c r="Y45" s="262"/>
      <c r="Z45" s="260"/>
      <c r="AA45" s="260"/>
      <c r="AB45" s="260"/>
      <c r="AC45" s="291"/>
      <c r="AD45" s="287"/>
      <c r="AE45" s="287"/>
      <c r="AF45" s="287"/>
      <c r="AG45" s="291"/>
      <c r="AH45" s="287"/>
      <c r="AI45" s="287"/>
      <c r="AJ45" s="287"/>
      <c r="AK45" s="291"/>
      <c r="AL45" s="260"/>
      <c r="AM45" s="260"/>
      <c r="AN45" s="261"/>
    </row>
    <row r="46" spans="1:40" x14ac:dyDescent="0.4">
      <c r="B46" s="197" t="s">
        <v>330</v>
      </c>
      <c r="C46" s="291"/>
      <c r="D46" s="287"/>
      <c r="E46" s="287"/>
      <c r="F46" s="260">
        <f>F41</f>
        <v>0</v>
      </c>
      <c r="G46" s="310"/>
      <c r="H46" s="291"/>
      <c r="I46" s="287"/>
      <c r="J46" s="287"/>
      <c r="K46" s="260">
        <f>K41</f>
        <v>1.7576055555555553E-2</v>
      </c>
      <c r="L46" s="310"/>
      <c r="M46" s="291"/>
      <c r="N46" s="287"/>
      <c r="O46" s="287"/>
      <c r="P46" s="260">
        <f>P41</f>
        <v>0</v>
      </c>
      <c r="Q46" s="292"/>
      <c r="R46" s="288"/>
      <c r="S46" s="288"/>
      <c r="T46" s="260"/>
      <c r="U46" s="292"/>
      <c r="V46" s="288"/>
      <c r="W46" s="288"/>
      <c r="X46" s="260"/>
      <c r="Y46" s="292"/>
      <c r="Z46" s="288"/>
      <c r="AA46" s="288"/>
      <c r="AB46" s="260"/>
      <c r="AC46" s="291"/>
      <c r="AD46" s="287"/>
      <c r="AE46" s="287"/>
      <c r="AF46" s="287"/>
      <c r="AG46" s="291"/>
      <c r="AH46" s="287"/>
      <c r="AI46" s="287"/>
      <c r="AJ46" s="287"/>
      <c r="AK46" s="291"/>
      <c r="AL46" s="288"/>
      <c r="AM46" s="288"/>
      <c r="AN46" s="261"/>
    </row>
    <row r="47" spans="1:40" s="76" customFormat="1" x14ac:dyDescent="0.4">
      <c r="A47" s="143"/>
      <c r="B47" s="199" t="s">
        <v>329</v>
      </c>
      <c r="C47" s="291"/>
      <c r="D47" s="287"/>
      <c r="E47" s="287"/>
      <c r="F47" s="260">
        <f>F44+F46</f>
        <v>0.74899415375099621</v>
      </c>
      <c r="G47" s="310"/>
      <c r="H47" s="291"/>
      <c r="I47" s="287"/>
      <c r="J47" s="287"/>
      <c r="K47" s="260">
        <f>K44+K46</f>
        <v>0.98090009114122256</v>
      </c>
      <c r="L47" s="310"/>
      <c r="M47" s="291"/>
      <c r="N47" s="287"/>
      <c r="O47" s="287"/>
      <c r="P47" s="260">
        <f>P44+P46</f>
        <v>0.91710359788142992</v>
      </c>
      <c r="Q47" s="291"/>
      <c r="R47" s="287"/>
      <c r="S47" s="287"/>
      <c r="T47" s="260"/>
      <c r="U47" s="291"/>
      <c r="V47" s="287"/>
      <c r="W47" s="287"/>
      <c r="X47" s="260"/>
      <c r="Y47" s="291"/>
      <c r="Z47" s="287"/>
      <c r="AA47" s="287"/>
      <c r="AB47" s="260"/>
      <c r="AC47" s="291"/>
      <c r="AD47" s="287"/>
      <c r="AE47" s="287"/>
      <c r="AF47" s="287"/>
      <c r="AG47" s="291"/>
      <c r="AH47" s="287"/>
      <c r="AI47" s="287"/>
      <c r="AJ47" s="287"/>
      <c r="AK47" s="291"/>
      <c r="AL47" s="287"/>
      <c r="AM47" s="287"/>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4">
      <c r="A50" s="142"/>
      <c r="B50" s="197" t="s">
        <v>333</v>
      </c>
      <c r="C50" s="292"/>
      <c r="D50" s="288"/>
      <c r="E50" s="288"/>
      <c r="F50" s="260">
        <f>F47</f>
        <v>0.74899415375099621</v>
      </c>
      <c r="G50" s="310"/>
      <c r="H50" s="292"/>
      <c r="I50" s="288"/>
      <c r="J50" s="288"/>
      <c r="K50" s="260">
        <f>K47</f>
        <v>0.98090009114122256</v>
      </c>
      <c r="L50" s="310"/>
      <c r="M50" s="292"/>
      <c r="N50" s="288"/>
      <c r="O50" s="288"/>
      <c r="P50" s="260">
        <f>P47</f>
        <v>0.91710359788142992</v>
      </c>
      <c r="Q50" s="292"/>
      <c r="R50" s="288"/>
      <c r="S50" s="288"/>
      <c r="T50" s="260"/>
      <c r="U50" s="292"/>
      <c r="V50" s="288"/>
      <c r="W50" s="288"/>
      <c r="X50" s="260"/>
      <c r="Y50" s="292"/>
      <c r="Z50" s="288"/>
      <c r="AA50" s="288"/>
      <c r="AB50" s="260"/>
      <c r="AC50" s="291"/>
      <c r="AD50" s="287"/>
      <c r="AE50" s="287"/>
      <c r="AF50" s="287"/>
      <c r="AG50" s="291"/>
      <c r="AH50" s="287"/>
      <c r="AI50" s="287"/>
      <c r="AJ50" s="287"/>
      <c r="AK50" s="291"/>
      <c r="AL50" s="288"/>
      <c r="AM50" s="288"/>
      <c r="AN50" s="261"/>
    </row>
    <row r="51" spans="1:40" x14ac:dyDescent="0.4">
      <c r="B51" s="195" t="s">
        <v>334</v>
      </c>
      <c r="C51" s="291"/>
      <c r="D51" s="287"/>
      <c r="E51" s="287"/>
      <c r="F51" s="115">
        <f>E15-E16</f>
        <v>27337</v>
      </c>
      <c r="G51" s="310"/>
      <c r="H51" s="291"/>
      <c r="I51" s="287"/>
      <c r="J51" s="287"/>
      <c r="K51" s="115">
        <f>J15-J16</f>
        <v>22131989</v>
      </c>
      <c r="L51" s="310"/>
      <c r="M51" s="291"/>
      <c r="N51" s="287"/>
      <c r="O51" s="287"/>
      <c r="P51" s="115">
        <f>O15-O16</f>
        <v>112537878.18000001</v>
      </c>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3"/>
    </row>
    <row r="52" spans="1:40" s="76" customFormat="1" ht="26.25" customHeight="1" x14ac:dyDescent="0.4">
      <c r="A52" s="143"/>
      <c r="B52" s="192" t="s">
        <v>335</v>
      </c>
      <c r="C52" s="291"/>
      <c r="D52" s="287"/>
      <c r="E52" s="287"/>
      <c r="F52" s="115">
        <v>0</v>
      </c>
      <c r="G52" s="310"/>
      <c r="H52" s="291"/>
      <c r="I52" s="287"/>
      <c r="J52" s="287"/>
      <c r="K52" s="115">
        <v>0</v>
      </c>
      <c r="L52" s="310"/>
      <c r="M52" s="291"/>
      <c r="N52" s="287"/>
      <c r="O52" s="287"/>
      <c r="P52" s="115">
        <v>0</v>
      </c>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4">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4">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4">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4">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4">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4">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4">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4">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4">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51" priority="32" stopIfTrue="1" operator="lessThan">
      <formula>0</formula>
    </cfRule>
  </conditionalFormatting>
  <conditionalFormatting sqref="C15:C16">
    <cfRule type="cellIs" dxfId="50" priority="45" stopIfTrue="1" operator="lessThan">
      <formula>0</formula>
    </cfRule>
  </conditionalFormatting>
  <conditionalFormatting sqref="C5:C7">
    <cfRule type="cellIs" dxfId="49" priority="46" stopIfTrue="1" operator="lessThan">
      <formula>0</formula>
    </cfRule>
  </conditionalFormatting>
  <conditionalFormatting sqref="H15:H16">
    <cfRule type="cellIs" dxfId="48" priority="29" stopIfTrue="1" operator="lessThan">
      <formula>0</formula>
    </cfRule>
  </conditionalFormatting>
  <conditionalFormatting sqref="Q37">
    <cfRule type="cellIs" dxfId="47" priority="19" stopIfTrue="1" operator="lessThan">
      <formula>0</formula>
    </cfRule>
  </conditionalFormatting>
  <conditionalFormatting sqref="M37">
    <cfRule type="cellIs" dxfId="46" priority="23" stopIfTrue="1" operator="lessThan">
      <formula>0</formula>
    </cfRule>
  </conditionalFormatting>
  <conditionalFormatting sqref="H49:K49">
    <cfRule type="cellIs" dxfId="45" priority="26" stopIfTrue="1" operator="lessThan">
      <formula>0</formula>
    </cfRule>
  </conditionalFormatting>
  <conditionalFormatting sqref="Q49:T49">
    <cfRule type="cellIs" dxfId="44" priority="18" stopIfTrue="1" operator="lessThan">
      <formula>0</formula>
    </cfRule>
  </conditionalFormatting>
  <conditionalFormatting sqref="M5:M7">
    <cfRule type="cellIs" dxfId="43" priority="25" stopIfTrue="1" operator="lessThan">
      <formula>0</formula>
    </cfRule>
  </conditionalFormatting>
  <conditionalFormatting sqref="L22">
    <cfRule type="cellIs" dxfId="42" priority="28" stopIfTrue="1" operator="lessThan">
      <formula>0</formula>
    </cfRule>
  </conditionalFormatting>
  <conditionalFormatting sqref="G22">
    <cfRule type="cellIs" dxfId="41" priority="34" stopIfTrue="1" operator="lessThan">
      <formula>0</formula>
    </cfRule>
  </conditionalFormatting>
  <conditionalFormatting sqref="C49:F49">
    <cfRule type="cellIs" dxfId="40" priority="31" stopIfTrue="1" operator="lessThan">
      <formula>0</formula>
    </cfRule>
  </conditionalFormatting>
  <conditionalFormatting sqref="H5:H7">
    <cfRule type="cellIs" dxfId="39" priority="30" stopIfTrue="1" operator="lessThan">
      <formula>0</formula>
    </cfRule>
  </conditionalFormatting>
  <conditionalFormatting sqref="H37">
    <cfRule type="cellIs" dxfId="38" priority="27" stopIfTrue="1" operator="lessThan">
      <formula>0</formula>
    </cfRule>
  </conditionalFormatting>
  <conditionalFormatting sqref="M15:M16">
    <cfRule type="cellIs" dxfId="37" priority="24" stopIfTrue="1" operator="lessThan">
      <formula>0</formula>
    </cfRule>
  </conditionalFormatting>
  <conditionalFormatting sqref="M49:P49">
    <cfRule type="cellIs" dxfId="36" priority="22" stopIfTrue="1" operator="lessThan">
      <formula>0</formula>
    </cfRule>
  </conditionalFormatting>
  <conditionalFormatting sqref="Q5:Q7">
    <cfRule type="cellIs" dxfId="35" priority="21" stopIfTrue="1" operator="lessThan">
      <formula>0</formula>
    </cfRule>
  </conditionalFormatting>
  <conditionalFormatting sqref="Q15:Q16">
    <cfRule type="cellIs" dxfId="34" priority="20" stopIfTrue="1" operator="lessThan">
      <formula>0</formula>
    </cfRule>
  </conditionalFormatting>
  <conditionalFormatting sqref="U5:U7">
    <cfRule type="cellIs" dxfId="33" priority="17" stopIfTrue="1" operator="lessThan">
      <formula>0</formula>
    </cfRule>
  </conditionalFormatting>
  <conditionalFormatting sqref="U15:U16">
    <cfRule type="cellIs" dxfId="32" priority="16" stopIfTrue="1" operator="lessThan">
      <formula>0</formula>
    </cfRule>
  </conditionalFormatting>
  <conditionalFormatting sqref="U37">
    <cfRule type="cellIs" dxfId="31" priority="15" stopIfTrue="1" operator="lessThan">
      <formula>0</formula>
    </cfRule>
  </conditionalFormatting>
  <conditionalFormatting sqref="U49:X49">
    <cfRule type="cellIs" dxfId="30" priority="14" stopIfTrue="1" operator="lessThan">
      <formula>0</formula>
    </cfRule>
  </conditionalFormatting>
  <conditionalFormatting sqref="Y5:Y7">
    <cfRule type="cellIs" dxfId="29" priority="13" stopIfTrue="1" operator="lessThan">
      <formula>0</formula>
    </cfRule>
  </conditionalFormatting>
  <conditionalFormatting sqref="Y15:Y16">
    <cfRule type="cellIs" dxfId="28" priority="12" stopIfTrue="1" operator="lessThan">
      <formula>0</formula>
    </cfRule>
  </conditionalFormatting>
  <conditionalFormatting sqref="Y37">
    <cfRule type="cellIs" dxfId="27" priority="11" stopIfTrue="1" operator="lessThan">
      <formula>0</formula>
    </cfRule>
  </conditionalFormatting>
  <conditionalFormatting sqref="Y49:AB49">
    <cfRule type="cellIs" dxfId="26" priority="10" stopIfTrue="1" operator="lessThan">
      <formula>0</formula>
    </cfRule>
  </conditionalFormatting>
  <conditionalFormatting sqref="AL49:AN49">
    <cfRule type="cellIs" dxfId="25" priority="6" stopIfTrue="1" operator="lessThan">
      <formula>0</formula>
    </cfRule>
  </conditionalFormatting>
  <conditionalFormatting sqref="L22">
    <cfRule type="cellIs" dxfId="24" priority="5" stopIfTrue="1" operator="lessThan">
      <formula>0</formula>
    </cfRule>
  </conditionalFormatting>
  <conditionalFormatting sqref="H49:K49">
    <cfRule type="cellIs" dxfId="23" priority="4" stopIfTrue="1" operator="lessThan">
      <formula>0</formula>
    </cfRule>
  </conditionalFormatting>
  <conditionalFormatting sqref="L22">
    <cfRule type="cellIs" dxfId="22" priority="3" stopIfTrue="1" operator="lessThan">
      <formula>0</formula>
    </cfRule>
  </conditionalFormatting>
  <conditionalFormatting sqref="L22">
    <cfRule type="cellIs" dxfId="21" priority="2" stopIfTrue="1" operator="lessThan">
      <formula>0</formula>
    </cfRule>
  </conditionalFormatting>
  <conditionalFormatting sqref="L22">
    <cfRule type="cellIs" dxfId="20" priority="1" stopIfTrue="1" operator="lessThan">
      <formula>0</formula>
    </cfRule>
  </conditionalFormatting>
  <dataValidations xWindow="771" yWindow="56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E2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3"/>
      <c r="J4" s="363"/>
      <c r="K4" s="208"/>
    </row>
    <row r="5" spans="2:11" ht="16.350000000000001" x14ac:dyDescent="0.5">
      <c r="B5" s="205" t="s">
        <v>348</v>
      </c>
      <c r="C5" s="263"/>
      <c r="D5" s="264"/>
      <c r="E5" s="264"/>
      <c r="F5" s="264"/>
      <c r="G5" s="264"/>
      <c r="H5" s="264"/>
      <c r="I5" s="264"/>
      <c r="J5" s="264"/>
      <c r="K5" s="265"/>
    </row>
    <row r="6" spans="2:11" x14ac:dyDescent="0.4">
      <c r="B6" s="206" t="s">
        <v>101</v>
      </c>
      <c r="C6" s="361"/>
      <c r="D6" s="124">
        <v>0</v>
      </c>
      <c r="E6" s="124">
        <v>0</v>
      </c>
      <c r="F6" s="362"/>
      <c r="G6" s="123"/>
      <c r="H6" s="123"/>
      <c r="I6" s="362"/>
      <c r="J6" s="362"/>
      <c r="K6" s="370"/>
    </row>
    <row r="7" spans="2:11" x14ac:dyDescent="0.4">
      <c r="B7" s="155" t="s">
        <v>102</v>
      </c>
      <c r="C7" s="124">
        <v>0</v>
      </c>
      <c r="D7" s="124">
        <v>0</v>
      </c>
      <c r="E7" s="124">
        <v>0</v>
      </c>
      <c r="F7" s="126"/>
      <c r="G7" s="126"/>
      <c r="H7" s="126"/>
      <c r="I7" s="372"/>
      <c r="J7" s="372"/>
      <c r="K7" s="209"/>
    </row>
    <row r="8" spans="2:11" x14ac:dyDescent="0.4">
      <c r="B8" s="155" t="s">
        <v>103</v>
      </c>
      <c r="C8" s="360"/>
      <c r="D8" s="124">
        <v>0</v>
      </c>
      <c r="E8" s="124">
        <v>0</v>
      </c>
      <c r="F8" s="363"/>
      <c r="G8" s="126"/>
      <c r="H8" s="126"/>
      <c r="I8" s="372"/>
      <c r="J8" s="372"/>
      <c r="K8" s="371"/>
    </row>
    <row r="9" spans="2:11" ht="13.2" customHeight="1" x14ac:dyDescent="0.4">
      <c r="B9" s="155" t="s">
        <v>104</v>
      </c>
      <c r="C9" s="124">
        <v>0</v>
      </c>
      <c r="D9" s="124">
        <v>0</v>
      </c>
      <c r="E9" s="124">
        <v>0</v>
      </c>
      <c r="F9" s="126"/>
      <c r="G9" s="126"/>
      <c r="H9" s="126"/>
      <c r="I9" s="372"/>
      <c r="J9" s="372"/>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24">
        <v>0</v>
      </c>
      <c r="D11" s="124">
        <v>0</v>
      </c>
      <c r="E11" s="124">
        <v>0</v>
      </c>
      <c r="F11" s="119"/>
      <c r="G11" s="119"/>
      <c r="H11" s="119"/>
      <c r="I11" s="311"/>
      <c r="J11" s="311"/>
      <c r="K11" s="364"/>
    </row>
    <row r="12" spans="2:11" x14ac:dyDescent="0.4">
      <c r="B12" s="207" t="s">
        <v>93</v>
      </c>
      <c r="C12" s="124">
        <v>0</v>
      </c>
      <c r="D12" s="124">
        <v>0</v>
      </c>
      <c r="E12" s="124">
        <v>0</v>
      </c>
      <c r="F12" s="113"/>
      <c r="G12" s="113"/>
      <c r="H12" s="113"/>
      <c r="I12" s="310"/>
      <c r="J12" s="310"/>
      <c r="K12" s="365"/>
    </row>
    <row r="13" spans="2:11" x14ac:dyDescent="0.4">
      <c r="B13" s="207" t="s">
        <v>94</v>
      </c>
      <c r="C13" s="124">
        <v>0</v>
      </c>
      <c r="D13" s="124">
        <v>0</v>
      </c>
      <c r="E13" s="124">
        <v>0</v>
      </c>
      <c r="F13" s="113"/>
      <c r="G13" s="113"/>
      <c r="H13" s="113"/>
      <c r="I13" s="310"/>
      <c r="J13" s="310"/>
      <c r="K13" s="365"/>
    </row>
    <row r="14" spans="2:11" x14ac:dyDescent="0.4">
      <c r="B14" s="207" t="s">
        <v>95</v>
      </c>
      <c r="C14" s="124">
        <v>0</v>
      </c>
      <c r="D14" s="124">
        <v>0</v>
      </c>
      <c r="E14" s="124">
        <v>0</v>
      </c>
      <c r="F14" s="113"/>
      <c r="G14" s="113"/>
      <c r="H14" s="113"/>
      <c r="I14" s="310"/>
      <c r="J14" s="310"/>
      <c r="K14" s="365"/>
    </row>
    <row r="15" spans="2:11" ht="16.350000000000001" x14ac:dyDescent="0.5">
      <c r="B15" s="205" t="s">
        <v>350</v>
      </c>
      <c r="C15" s="70"/>
      <c r="D15" s="74"/>
      <c r="E15" s="74"/>
      <c r="F15" s="74"/>
      <c r="G15" s="74"/>
      <c r="H15" s="74"/>
      <c r="I15" s="74"/>
      <c r="J15" s="74"/>
      <c r="K15" s="266"/>
    </row>
    <row r="16" spans="2:11" s="5" customFormat="1" x14ac:dyDescent="0.4">
      <c r="B16" s="206" t="s">
        <v>206</v>
      </c>
      <c r="C16" s="124">
        <v>0</v>
      </c>
      <c r="D16" s="124">
        <v>0</v>
      </c>
      <c r="E16" s="124">
        <v>0</v>
      </c>
      <c r="F16" s="119"/>
      <c r="G16" s="119"/>
      <c r="H16" s="119"/>
      <c r="I16" s="311"/>
      <c r="J16" s="311"/>
      <c r="K16" s="364"/>
    </row>
    <row r="17" spans="2:12" s="5" customFormat="1" x14ac:dyDescent="0.4">
      <c r="B17" s="207" t="s">
        <v>203</v>
      </c>
      <c r="C17" s="124">
        <v>0</v>
      </c>
      <c r="D17" s="124">
        <v>0</v>
      </c>
      <c r="E17" s="124">
        <v>0</v>
      </c>
      <c r="F17" s="113"/>
      <c r="G17" s="113"/>
      <c r="H17" s="113"/>
      <c r="I17" s="310"/>
      <c r="J17" s="310"/>
      <c r="K17" s="365"/>
    </row>
    <row r="18" spans="2:12" ht="25.35" x14ac:dyDescent="0.4">
      <c r="B18" s="155" t="s">
        <v>207</v>
      </c>
      <c r="C18" s="124">
        <v>0</v>
      </c>
      <c r="D18" s="124">
        <v>0</v>
      </c>
      <c r="E18" s="124">
        <v>0</v>
      </c>
      <c r="F18" s="139"/>
      <c r="G18" s="139"/>
      <c r="H18" s="139"/>
      <c r="I18" s="352"/>
      <c r="J18" s="352"/>
      <c r="K18" s="366"/>
    </row>
    <row r="19" spans="2:12" x14ac:dyDescent="0.4">
      <c r="B19" s="155" t="s">
        <v>208</v>
      </c>
      <c r="C19" s="350"/>
      <c r="D19" s="124">
        <v>0</v>
      </c>
      <c r="E19" s="124">
        <v>0</v>
      </c>
      <c r="F19" s="368"/>
      <c r="G19" s="139"/>
      <c r="H19" s="139"/>
      <c r="I19" s="352"/>
      <c r="J19" s="352"/>
      <c r="K19" s="369"/>
    </row>
    <row r="20" spans="2:12" ht="25.35" x14ac:dyDescent="0.4">
      <c r="B20" s="155" t="s">
        <v>209</v>
      </c>
      <c r="C20" s="124">
        <v>0</v>
      </c>
      <c r="D20" s="124">
        <v>0</v>
      </c>
      <c r="E20" s="124">
        <v>0</v>
      </c>
      <c r="F20" s="139"/>
      <c r="G20" s="139"/>
      <c r="H20" s="139"/>
      <c r="I20" s="352"/>
      <c r="J20" s="352"/>
      <c r="K20" s="366"/>
    </row>
    <row r="21" spans="2:12" x14ac:dyDescent="0.4">
      <c r="B21" s="155" t="s">
        <v>210</v>
      </c>
      <c r="C21" s="350"/>
      <c r="D21" s="124">
        <v>0</v>
      </c>
      <c r="E21" s="124">
        <v>0</v>
      </c>
      <c r="F21" s="368"/>
      <c r="G21" s="139"/>
      <c r="H21" s="139"/>
      <c r="I21" s="352"/>
      <c r="J21" s="352"/>
      <c r="K21" s="369"/>
    </row>
    <row r="22" spans="2:12" s="5" customFormat="1" x14ac:dyDescent="0.4">
      <c r="B22" s="211" t="s">
        <v>211</v>
      </c>
      <c r="C22" s="124">
        <v>0</v>
      </c>
      <c r="D22" s="124">
        <v>0</v>
      </c>
      <c r="E22" s="124">
        <v>0</v>
      </c>
      <c r="F22" s="212"/>
      <c r="G22" s="212"/>
      <c r="H22" s="212"/>
      <c r="I22" s="358"/>
      <c r="J22" s="358"/>
      <c r="K22" s="367"/>
    </row>
    <row r="23" spans="2:12" s="5" customFormat="1" ht="100.2" customHeight="1" x14ac:dyDescent="0.4">
      <c r="B23" s="102" t="s">
        <v>212</v>
      </c>
      <c r="C23" s="387" t="s">
        <v>545</v>
      </c>
      <c r="D23" s="388"/>
      <c r="E23" s="388"/>
      <c r="F23" s="388"/>
      <c r="G23" s="388"/>
      <c r="H23" s="388"/>
      <c r="I23" s="388"/>
      <c r="J23" s="388"/>
      <c r="K23" s="389"/>
    </row>
    <row r="24" spans="2:12" s="5" customFormat="1" ht="100.2" customHeight="1" x14ac:dyDescent="0.4">
      <c r="B24" s="101" t="s">
        <v>213</v>
      </c>
      <c r="C24" s="390" t="s">
        <v>546</v>
      </c>
      <c r="D24" s="391"/>
      <c r="E24" s="391"/>
      <c r="F24" s="391"/>
      <c r="G24" s="391"/>
      <c r="H24" s="391"/>
      <c r="I24" s="391"/>
      <c r="J24" s="391"/>
      <c r="K24" s="392"/>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9" priority="22" stopIfTrue="1" operator="lessThan">
      <formula>0</formula>
    </cfRule>
  </conditionalFormatting>
  <conditionalFormatting sqref="K7">
    <cfRule type="cellIs" dxfId="18" priority="15" stopIfTrue="1" operator="lessThan">
      <formula>0</formula>
    </cfRule>
  </conditionalFormatting>
  <conditionalFormatting sqref="C7">
    <cfRule type="cellIs" dxfId="17" priority="19" stopIfTrue="1" operator="lessThan">
      <formula>0</formula>
    </cfRule>
  </conditionalFormatting>
  <conditionalFormatting sqref="C9">
    <cfRule type="cellIs" dxfId="16" priority="18" stopIfTrue="1" operator="lessThan">
      <formula>0</formula>
    </cfRule>
  </conditionalFormatting>
  <conditionalFormatting sqref="F9">
    <cfRule type="cellIs" dxfId="15" priority="17" stopIfTrue="1" operator="lessThan">
      <formula>0</formula>
    </cfRule>
  </conditionalFormatting>
  <conditionalFormatting sqref="K22">
    <cfRule type="cellIs" dxfId="14" priority="9" stopIfTrue="1" operator="lessThan">
      <formula>0</formula>
    </cfRule>
  </conditionalFormatting>
  <conditionalFormatting sqref="F7">
    <cfRule type="cellIs" dxfId="13" priority="16" stopIfTrue="1" operator="lessThan">
      <formula>0</formula>
    </cfRule>
  </conditionalFormatting>
  <conditionalFormatting sqref="K9">
    <cfRule type="cellIs" dxfId="12" priority="14" stopIfTrue="1" operator="lessThan">
      <formula>0</formula>
    </cfRule>
  </conditionalFormatting>
  <conditionalFormatting sqref="K12:K14">
    <cfRule type="cellIs" dxfId="11" priority="13" stopIfTrue="1" operator="lessThan">
      <formula>0</formula>
    </cfRule>
  </conditionalFormatting>
  <conditionalFormatting sqref="C16:H17">
    <cfRule type="cellIs" dxfId="10" priority="12" stopIfTrue="1" operator="lessThan">
      <formula>0</formula>
    </cfRule>
  </conditionalFormatting>
  <conditionalFormatting sqref="K16:K17">
    <cfRule type="cellIs" dxfId="9" priority="11" stopIfTrue="1" operator="lessThan">
      <formula>0</formula>
    </cfRule>
  </conditionalFormatting>
  <conditionalFormatting sqref="C22:H22">
    <cfRule type="cellIs" dxfId="8" priority="10" stopIfTrue="1" operator="lessThan">
      <formula>0</formula>
    </cfRule>
  </conditionalFormatting>
  <conditionalFormatting sqref="D6:E9">
    <cfRule type="cellIs" dxfId="7" priority="8" stopIfTrue="1" operator="lessThan">
      <formula>0</formula>
    </cfRule>
  </conditionalFormatting>
  <conditionalFormatting sqref="C9">
    <cfRule type="cellIs" dxfId="6" priority="7" stopIfTrue="1" operator="lessThan">
      <formula>0</formula>
    </cfRule>
  </conditionalFormatting>
  <conditionalFormatting sqref="C11:E14">
    <cfRule type="cellIs" dxfId="5" priority="6" stopIfTrue="1" operator="lessThan">
      <formula>0</formula>
    </cfRule>
  </conditionalFormatting>
  <conditionalFormatting sqref="C16:E18">
    <cfRule type="cellIs" dxfId="4" priority="5" stopIfTrue="1" operator="lessThan">
      <formula>0</formula>
    </cfRule>
  </conditionalFormatting>
  <conditionalFormatting sqref="D19:E19">
    <cfRule type="cellIs" dxfId="3" priority="4" stopIfTrue="1" operator="lessThan">
      <formula>0</formula>
    </cfRule>
  </conditionalFormatting>
  <conditionalFormatting sqref="C20:E20">
    <cfRule type="cellIs" dxfId="2" priority="3" stopIfTrue="1" operator="lessThan">
      <formula>0</formula>
    </cfRule>
  </conditionalFormatting>
  <conditionalFormatting sqref="D21:E21">
    <cfRule type="cellIs" dxfId="1" priority="2" stopIfTrue="1" operator="lessThan">
      <formula>0</formula>
    </cfRule>
  </conditionalFormatting>
  <conditionalFormatting sqref="C22:E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25" zoomScale="80" zoomScaleNormal="80" workbookViewId="0">
      <selection activeCell="B44" sqref="B4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21" activePane="bottomRight" state="frozen"/>
      <selection activeCell="B1" sqref="B1"/>
      <selection pane="topRight" activeCell="B1" sqref="B1"/>
      <selection pane="bottomLeft" activeCell="B1" sqref="B1"/>
      <selection pane="bottomRight" activeCell="D123" sqref="D123:D126"/>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0" t="s">
        <v>54</v>
      </c>
      <c r="C4" s="271"/>
      <c r="D4" s="272"/>
      <c r="E4" s="7"/>
    </row>
    <row r="5" spans="1:5" ht="35.25" customHeight="1" x14ac:dyDescent="0.4">
      <c r="B5" s="379" t="s">
        <v>502</v>
      </c>
      <c r="C5" s="150"/>
      <c r="D5" s="221" t="s">
        <v>506</v>
      </c>
      <c r="E5" s="7"/>
    </row>
    <row r="6" spans="1:5" ht="35.25" customHeight="1" x14ac:dyDescent="0.4">
      <c r="B6" s="379" t="s">
        <v>503</v>
      </c>
      <c r="C6" s="150"/>
      <c r="D6" s="222" t="s">
        <v>507</v>
      </c>
      <c r="E6" s="7"/>
    </row>
    <row r="7" spans="1:5" ht="35.25" customHeight="1" x14ac:dyDescent="0.4">
      <c r="B7" s="380" t="s">
        <v>504</v>
      </c>
      <c r="C7" s="150"/>
      <c r="D7" s="222" t="s">
        <v>508</v>
      </c>
      <c r="E7" s="7"/>
    </row>
    <row r="8" spans="1:5" ht="35.25" customHeight="1" x14ac:dyDescent="0.4">
      <c r="B8" s="379" t="s">
        <v>505</v>
      </c>
      <c r="C8" s="150"/>
      <c r="D8" s="222" t="s">
        <v>509</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3" t="s">
        <v>55</v>
      </c>
      <c r="C25" s="274"/>
      <c r="D25" s="275"/>
      <c r="E25" s="7"/>
    </row>
    <row r="26" spans="2:5" ht="13.7" x14ac:dyDescent="0.4">
      <c r="B26" s="276" t="s">
        <v>67</v>
      </c>
      <c r="C26" s="277"/>
      <c r="D26" s="278"/>
      <c r="E26" s="7"/>
    </row>
    <row r="27" spans="2:5" ht="35.25" customHeight="1" x14ac:dyDescent="0.4">
      <c r="B27" s="379" t="s">
        <v>510</v>
      </c>
      <c r="C27" s="150"/>
      <c r="D27" s="223" t="s">
        <v>511</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79" t="s">
        <v>68</v>
      </c>
      <c r="C33" s="280"/>
      <c r="D33" s="281"/>
      <c r="E33" s="7"/>
    </row>
    <row r="34" spans="2:5" ht="35.25" customHeight="1" x14ac:dyDescent="0.4">
      <c r="B34" s="379" t="s">
        <v>512</v>
      </c>
      <c r="C34" s="150"/>
      <c r="D34" s="223" t="s">
        <v>511</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79" t="s">
        <v>126</v>
      </c>
      <c r="C40" s="280"/>
      <c r="D40" s="281"/>
      <c r="E40" s="7"/>
    </row>
    <row r="41" spans="2:5" ht="35.25" customHeight="1" x14ac:dyDescent="0.4">
      <c r="B41" s="379" t="s">
        <v>513</v>
      </c>
      <c r="C41" s="150"/>
      <c r="D41" s="222" t="s">
        <v>514</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79" t="s">
        <v>69</v>
      </c>
      <c r="C47" s="280"/>
      <c r="D47" s="281"/>
      <c r="E47" s="7"/>
    </row>
    <row r="48" spans="2:5" ht="35.25" customHeight="1" x14ac:dyDescent="0.4">
      <c r="B48" s="379" t="s">
        <v>515</v>
      </c>
      <c r="C48" s="150"/>
      <c r="D48" s="222" t="s">
        <v>514</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3" t="s">
        <v>56</v>
      </c>
      <c r="C54" s="274"/>
      <c r="D54" s="275"/>
      <c r="E54" s="7"/>
    </row>
    <row r="55" spans="2:5" ht="13.7" x14ac:dyDescent="0.4">
      <c r="B55" s="276" t="s">
        <v>127</v>
      </c>
      <c r="C55" s="277"/>
      <c r="D55" s="278"/>
      <c r="E55" s="7"/>
    </row>
    <row r="56" spans="2:5" ht="35.25" customHeight="1" x14ac:dyDescent="0.4">
      <c r="B56" s="379" t="s">
        <v>517</v>
      </c>
      <c r="C56" s="152"/>
      <c r="D56" s="381" t="s">
        <v>516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79" t="s">
        <v>113</v>
      </c>
      <c r="C66" s="280"/>
      <c r="D66" s="281"/>
      <c r="E66" s="7"/>
    </row>
    <row r="67" spans="2:5" ht="35.25" customHeight="1" x14ac:dyDescent="0.4">
      <c r="B67" s="379" t="s">
        <v>518</v>
      </c>
      <c r="C67" s="152"/>
      <c r="D67" s="222" t="s">
        <v>519</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79" t="s">
        <v>70</v>
      </c>
      <c r="C77" s="280"/>
      <c r="D77" s="281"/>
      <c r="E77" s="7"/>
    </row>
    <row r="78" spans="2:5" ht="35.25" customHeight="1" x14ac:dyDescent="0.4">
      <c r="B78" s="379" t="s">
        <v>520</v>
      </c>
      <c r="C78" s="152"/>
      <c r="D78" s="222" t="s">
        <v>521</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79" t="s">
        <v>71</v>
      </c>
      <c r="C88" s="280"/>
      <c r="D88" s="281"/>
      <c r="E88" s="7"/>
    </row>
    <row r="89" spans="2:5" ht="35.25" customHeight="1" x14ac:dyDescent="0.4">
      <c r="B89" s="379" t="s">
        <v>522</v>
      </c>
      <c r="C89" s="152"/>
      <c r="D89" s="222" t="s">
        <v>523</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79" t="s">
        <v>199</v>
      </c>
      <c r="C99" s="280"/>
      <c r="D99" s="281"/>
      <c r="E99" s="7"/>
    </row>
    <row r="100" spans="2:5" ht="35.25" customHeight="1" x14ac:dyDescent="0.4">
      <c r="B100" s="382" t="s">
        <v>524</v>
      </c>
      <c r="C100" s="152"/>
      <c r="D100" s="222" t="s">
        <v>525</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79" t="s">
        <v>100</v>
      </c>
      <c r="C110" s="280"/>
      <c r="D110" s="281"/>
      <c r="E110" s="27"/>
    </row>
    <row r="111" spans="2:5" s="5" customFormat="1" ht="35.25" customHeight="1" x14ac:dyDescent="0.4">
      <c r="B111" s="380" t="s">
        <v>526</v>
      </c>
      <c r="C111" s="152"/>
      <c r="D111" s="222" t="s">
        <v>527</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3" t="s">
        <v>57</v>
      </c>
      <c r="C121" s="274"/>
      <c r="D121" s="275"/>
      <c r="E121" s="7"/>
    </row>
    <row r="122" spans="2:5" ht="13.7" x14ac:dyDescent="0.4">
      <c r="B122" s="279" t="s">
        <v>72</v>
      </c>
      <c r="C122" s="280"/>
      <c r="D122" s="281"/>
      <c r="E122" s="7"/>
    </row>
    <row r="123" spans="2:5" ht="35.25" customHeight="1" x14ac:dyDescent="0.4">
      <c r="B123" s="382" t="s">
        <v>528</v>
      </c>
      <c r="C123" s="150"/>
      <c r="D123" s="383" t="s">
        <v>532</v>
      </c>
      <c r="E123" s="7"/>
    </row>
    <row r="124" spans="2:5" s="5" customFormat="1" ht="35.25" customHeight="1" x14ac:dyDescent="0.4">
      <c r="B124" s="379" t="s">
        <v>529</v>
      </c>
      <c r="C124" s="150"/>
      <c r="D124" s="381" t="s">
        <v>533</v>
      </c>
      <c r="E124" s="27"/>
    </row>
    <row r="125" spans="2:5" s="5" customFormat="1" ht="35.25" customHeight="1" x14ac:dyDescent="0.4">
      <c r="B125" s="379" t="s">
        <v>530</v>
      </c>
      <c r="C125" s="150"/>
      <c r="D125" s="381" t="s">
        <v>534</v>
      </c>
      <c r="E125" s="27"/>
    </row>
    <row r="126" spans="2:5" s="5" customFormat="1" ht="35.25" customHeight="1" x14ac:dyDescent="0.4">
      <c r="B126" s="219" t="s">
        <v>531</v>
      </c>
      <c r="C126" s="150"/>
      <c r="D126" s="381" t="s">
        <v>533</v>
      </c>
      <c r="E126" s="27"/>
    </row>
    <row r="127" spans="2:5" s="5" customFormat="1" ht="35.25" customHeight="1" x14ac:dyDescent="0.4">
      <c r="B127" s="386"/>
      <c r="C127" s="150"/>
      <c r="D127" s="386"/>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79" t="s">
        <v>73</v>
      </c>
      <c r="C133" s="280"/>
      <c r="D133" s="281"/>
      <c r="E133" s="7"/>
    </row>
    <row r="134" spans="2:5" s="5" customFormat="1" ht="35.25" customHeight="1" x14ac:dyDescent="0.4">
      <c r="B134" s="382" t="s">
        <v>535</v>
      </c>
      <c r="C134" s="150"/>
      <c r="D134" s="383" t="s">
        <v>532</v>
      </c>
      <c r="E134" s="27"/>
    </row>
    <row r="135" spans="2:5" s="5" customFormat="1" ht="35.25" customHeight="1" x14ac:dyDescent="0.4">
      <c r="B135" s="379" t="s">
        <v>530</v>
      </c>
      <c r="C135" s="150"/>
      <c r="D135" s="381" t="s">
        <v>536</v>
      </c>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79" t="s">
        <v>74</v>
      </c>
      <c r="C144" s="280"/>
      <c r="D144" s="281"/>
      <c r="E144" s="7"/>
    </row>
    <row r="145" spans="2:5" s="5" customFormat="1" ht="35.25" customHeight="1" x14ac:dyDescent="0.4">
      <c r="B145" s="384" t="s">
        <v>537</v>
      </c>
      <c r="C145" s="150"/>
      <c r="D145" s="385" t="s">
        <v>538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79" t="s">
        <v>75</v>
      </c>
      <c r="C155" s="280"/>
      <c r="D155" s="281"/>
      <c r="E155" s="7"/>
    </row>
    <row r="156" spans="2:5" s="5" customFormat="1" ht="35.25" customHeight="1" x14ac:dyDescent="0.4">
      <c r="B156" s="384" t="s">
        <v>539</v>
      </c>
      <c r="C156" s="150"/>
      <c r="D156" s="222" t="s">
        <v>540</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79" t="s">
        <v>76</v>
      </c>
      <c r="C166" s="280"/>
      <c r="D166" s="281"/>
      <c r="E166" s="7"/>
    </row>
    <row r="167" spans="2:5" s="5" customFormat="1" ht="35.25" customHeight="1" x14ac:dyDescent="0.4">
      <c r="B167" s="384" t="s">
        <v>541</v>
      </c>
      <c r="C167" s="150"/>
      <c r="D167" s="222" t="s">
        <v>540</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79" t="s">
        <v>78</v>
      </c>
      <c r="C177" s="280"/>
      <c r="D177" s="281"/>
      <c r="E177" s="1"/>
    </row>
    <row r="178" spans="2:5" s="5" customFormat="1" ht="35.25" customHeight="1" x14ac:dyDescent="0.4">
      <c r="B178" s="384" t="s">
        <v>542</v>
      </c>
      <c r="C178" s="150"/>
      <c r="D178" s="222" t="s">
        <v>540</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79" t="s">
        <v>79</v>
      </c>
      <c r="C188" s="280"/>
      <c r="D188" s="281"/>
      <c r="E188" s="1"/>
    </row>
    <row r="189" spans="2:5" s="5" customFormat="1" ht="35.25" customHeight="1" x14ac:dyDescent="0.4">
      <c r="B189" s="219" t="s">
        <v>543</v>
      </c>
      <c r="C189" s="150"/>
      <c r="D189" s="222" t="s">
        <v>514</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79" t="s">
        <v>81</v>
      </c>
      <c r="C199" s="280"/>
      <c r="D199" s="281"/>
      <c r="E199" s="1"/>
    </row>
    <row r="200" spans="2:5" s="5" customFormat="1" ht="35.25" customHeight="1" x14ac:dyDescent="0.4">
      <c r="B200" s="384" t="s">
        <v>544</v>
      </c>
      <c r="C200" s="150"/>
      <c r="D200" s="222" t="s">
        <v>527</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xr:uid="{00000000-0002-0000-0600-000000000000}"/>
    <dataValidation showInputMessage="1" showErrorMessage="1" prompt="Accepts input from user" sqref="B5:B24 D123:D126 D128:D132 B27:B32 D27:D32 B34:B39 D34:D39 B41:B46 D41:D46 D48:D53 B48:B53 D200:D209 D56:D65 D67:D76 D78:D87 D89:D98 D100:D109 D111:D120 D5:D24 D134:D143 B134:B143 B145:B154 D145:D154 D156:D165 B156:B165 B167:B176 D167:D176 B178:B187 D178:D187 B189:B198 D189:D198 B200:B209 B56:B65 B67:B76 B78:B87 B89:B98 B100:B109 B111:B120 B128:B132 B123:B126"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