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dworak\Desktop\MLR Folder\2015 MLR Submission\"/>
    </mc:Choice>
  </mc:AlternateContent>
  <workbookProtection lockStructure="1"/>
  <bookViews>
    <workbookView xWindow="0" yWindow="0" windowWidth="28800" windowHeight="1221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L27" i="10" l="1"/>
  <c r="J15" i="10"/>
  <c r="I5" i="4"/>
  <c r="F48" i="10" l="1"/>
  <c r="D4" i="16"/>
  <c r="C4" i="16"/>
  <c r="F52" i="10"/>
  <c r="F51" i="10"/>
  <c r="K47" i="10"/>
  <c r="F47" i="10"/>
  <c r="F45" i="10"/>
  <c r="E45" i="10"/>
  <c r="K42" i="10"/>
  <c r="F42" i="10"/>
  <c r="K38" i="10"/>
  <c r="F38" i="10"/>
  <c r="J38" i="10"/>
  <c r="E38" i="10"/>
  <c r="L20" i="10" l="1"/>
  <c r="L19" i="10"/>
  <c r="L16" i="10"/>
  <c r="K16" i="10"/>
  <c r="J16" i="10"/>
  <c r="L15" i="10"/>
  <c r="L23" i="10" s="1"/>
  <c r="L21" i="10" s="1"/>
  <c r="L26" i="10" s="1"/>
  <c r="L25" i="10" s="1"/>
  <c r="J10" i="10"/>
  <c r="J6" i="10"/>
  <c r="J12" i="10" s="1"/>
  <c r="K12" i="10" s="1"/>
  <c r="K10" i="10"/>
  <c r="J7" i="10"/>
  <c r="L7" i="10" s="1"/>
  <c r="L24" i="10" l="1"/>
  <c r="L30" i="10" s="1"/>
  <c r="L31" i="10" s="1"/>
  <c r="L29" i="10" s="1"/>
  <c r="L28" i="10"/>
  <c r="J17" i="10"/>
  <c r="J45" i="10" s="1"/>
  <c r="L32" i="10"/>
  <c r="L33" i="10"/>
  <c r="L34" i="10" s="1"/>
  <c r="L22" i="10"/>
  <c r="K6" i="10"/>
  <c r="K15" i="10"/>
  <c r="L10" i="10"/>
  <c r="K7" i="10"/>
  <c r="L6" i="10"/>
  <c r="K17" i="10" l="1"/>
  <c r="K45" i="10" s="1"/>
  <c r="K48" i="10" s="1"/>
  <c r="K51" i="10" s="1"/>
  <c r="K52" i="10"/>
  <c r="G20" i="10"/>
  <c r="F16" i="10"/>
  <c r="G16" i="10"/>
  <c r="E16" i="10"/>
  <c r="G10" i="10" l="1"/>
  <c r="G9" i="10"/>
  <c r="G8" i="10"/>
  <c r="G7" i="10"/>
  <c r="F11" i="10"/>
  <c r="F10" i="10"/>
  <c r="F9" i="10"/>
  <c r="F8" i="10"/>
  <c r="F7" i="10"/>
  <c r="E10" i="10"/>
  <c r="E9" i="10"/>
  <c r="E7" i="10"/>
  <c r="I60" i="4" l="1"/>
  <c r="I59" i="4"/>
  <c r="I57" i="4"/>
  <c r="I56" i="4"/>
  <c r="O60" i="4"/>
  <c r="O59" i="4"/>
  <c r="O58" i="4"/>
  <c r="O57" i="4"/>
  <c r="O56" i="4"/>
  <c r="K60" i="4"/>
  <c r="K59" i="4"/>
  <c r="K58" i="4"/>
  <c r="K57" i="4"/>
  <c r="K56" i="4"/>
  <c r="E59" i="4"/>
  <c r="E57" i="4"/>
  <c r="E56" i="4"/>
  <c r="E60" i="4"/>
  <c r="D60" i="4"/>
  <c r="J60" i="4"/>
  <c r="O47" i="4"/>
  <c r="O46" i="4"/>
  <c r="O45" i="4"/>
  <c r="O44" i="4"/>
  <c r="O51" i="4"/>
  <c r="K51" i="4"/>
  <c r="K47" i="4"/>
  <c r="K46" i="4"/>
  <c r="K45" i="4"/>
  <c r="K44" i="4"/>
  <c r="I46" i="4"/>
  <c r="I45" i="4"/>
  <c r="I44" i="4"/>
  <c r="I47" i="4"/>
  <c r="I51" i="4"/>
  <c r="E51" i="4"/>
  <c r="E47" i="4"/>
  <c r="E46" i="4"/>
  <c r="E45" i="4"/>
  <c r="E44" i="4"/>
  <c r="J51" i="4"/>
  <c r="D51" i="4"/>
  <c r="J45" i="4"/>
  <c r="D45" i="4"/>
  <c r="J44" i="4"/>
  <c r="D44" i="4"/>
  <c r="O38" i="4"/>
  <c r="O37" i="4"/>
  <c r="K41" i="4"/>
  <c r="O41" i="4" s="1"/>
  <c r="K40" i="4"/>
  <c r="O40" i="4" s="1"/>
  <c r="K39" i="4"/>
  <c r="O39" i="4" s="1"/>
  <c r="K38" i="4"/>
  <c r="K37" i="4"/>
  <c r="I41" i="4"/>
  <c r="I40" i="4"/>
  <c r="I39" i="4"/>
  <c r="I38" i="4"/>
  <c r="I37" i="4"/>
  <c r="E41" i="4"/>
  <c r="E40" i="4"/>
  <c r="E39" i="4"/>
  <c r="E38" i="4"/>
  <c r="E37" i="4"/>
  <c r="I35" i="4"/>
  <c r="E35" i="4"/>
  <c r="I34" i="4"/>
  <c r="E34" i="4"/>
  <c r="O31" i="4"/>
  <c r="K31" i="4"/>
  <c r="I31" i="4"/>
  <c r="E31" i="4"/>
  <c r="O28" i="4"/>
  <c r="I28" i="4"/>
  <c r="E28" i="4"/>
  <c r="I26" i="4"/>
  <c r="E26" i="4"/>
  <c r="D26" i="4"/>
  <c r="O13" i="4"/>
  <c r="K13" i="4"/>
  <c r="E13" i="4"/>
  <c r="I13" i="4"/>
  <c r="O12" i="4"/>
  <c r="K12" i="4"/>
  <c r="J12" i="4"/>
  <c r="D12" i="4"/>
  <c r="O5" i="4"/>
  <c r="K5" i="4"/>
  <c r="J5" i="4"/>
  <c r="E5" i="4"/>
  <c r="E15" i="10" s="1"/>
  <c r="D5" i="4"/>
  <c r="D54" i="18"/>
  <c r="E54" i="18"/>
  <c r="E6" i="10" s="1"/>
  <c r="I54" i="18"/>
  <c r="J54" i="18"/>
  <c r="K54" i="18"/>
  <c r="O54" i="18"/>
  <c r="O24" i="18"/>
  <c r="O27" i="18"/>
  <c r="I27" i="18"/>
  <c r="I24" i="18"/>
  <c r="O16" i="18"/>
  <c r="I16" i="18"/>
  <c r="I15" i="18"/>
  <c r="I5" i="18"/>
  <c r="O5" i="18"/>
  <c r="F15" i="10" l="1"/>
  <c r="G15" i="10"/>
  <c r="E17" i="10"/>
  <c r="F17" i="10" s="1"/>
  <c r="F6" i="10"/>
  <c r="G6" i="10"/>
  <c r="G19" i="10" s="1"/>
  <c r="E12" i="10"/>
  <c r="F12" i="10" s="1"/>
  <c r="E12" i="4"/>
  <c r="I12" i="4" s="1"/>
  <c r="G23" i="10" l="1"/>
  <c r="G21" i="10" s="1"/>
  <c r="G26" i="10" s="1"/>
  <c r="G25" i="10" s="1"/>
  <c r="G32" i="10"/>
  <c r="G27" i="10"/>
  <c r="G24" i="10"/>
  <c r="G30" i="10" s="1"/>
  <c r="G31" i="10" s="1"/>
  <c r="G29" i="10" s="1"/>
  <c r="G33" i="10" s="1"/>
  <c r="G34" i="10" s="1"/>
  <c r="G28" i="10"/>
  <c r="G22" i="10"/>
</calcChain>
</file>

<file path=xl/sharedStrings.xml><?xml version="1.0" encoding="utf-8"?>
<sst xmlns="http://schemas.openxmlformats.org/spreadsheetml/2006/main" count="596" uniqueCount="527">
  <si>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</si>
  <si>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</si>
  <si>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</si>
  <si>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</si>
  <si>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</si>
  <si>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</si>
  <si>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</si>
  <si>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</si>
  <si>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</si>
  <si>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</si>
  <si>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</si>
  <si>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</si>
  <si>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</si>
  <si>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</si>
  <si>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</si>
  <si>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</si>
  <si>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</si>
  <si>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</si>
  <si>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</si>
  <si>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</si>
  <si>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</si>
  <si>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</si>
  <si>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</si>
  <si>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</si>
  <si>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</si>
  <si>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</si>
  <si>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</si>
  <si>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</si>
  <si>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</si>
  <si>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</si>
  <si>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</si>
  <si>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</si>
  <si>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</si>
  <si>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</si>
  <si>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</si>
  <si>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</si>
  <si>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</si>
  <si>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</si>
  <si>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</si>
  <si>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</si>
  <si>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</si>
  <si>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</si>
  <si>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</si>
  <si>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</si>
  <si>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</si>
  <si>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</si>
  <si>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</si>
  <si>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</si>
  <si>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</si>
  <si>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</si>
  <si>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</si>
  <si>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</si>
  <si>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</si>
  <si>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</si>
  <si>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</si>
  <si>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</si>
  <si>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</si>
  <si>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</si>
  <si>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</si>
  <si>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</si>
  <si>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</si>
  <si>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</si>
  <si>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</si>
  <si>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</si>
  <si>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</si>
  <si>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</si>
  <si>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</si>
  <si>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</si>
  <si>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</si>
  <si>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</si>
  <si>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</si>
  <si>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</si>
  <si>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</si>
  <si>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</si>
  <si>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</si>
  <si>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</si>
  <si>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</si>
  <si>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</si>
  <si>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</si>
  <si>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</si>
  <si>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</si>
  <si>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</si>
  <si>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</si>
  <si>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</si>
  <si>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</si>
  <si>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</si>
  <si>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</si>
  <si>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</si>
  <si>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</si>
  <si>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</si>
  <si>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</si>
  <si>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</si>
  <si>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</si>
  <si>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</si>
  <si>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</si>
  <si>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</si>
  <si>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</si>
  <si>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</si>
  <si>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</si>
  <si>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</si>
  <si>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</si>
  <si>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</si>
  <si>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</si>
  <si>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</si>
  <si>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</si>
  <si>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</si>
  <si>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</si>
  <si>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</si>
  <si>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</si>
  <si>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</si>
  <si>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</si>
  <si>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</si>
  <si>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</si>
  <si>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</si>
  <si>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</si>
  <si>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</si>
  <si>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</si>
  <si>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</si>
  <si>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</si>
  <si>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</si>
  <si>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</si>
  <si>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</si>
  <si>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</si>
  <si>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</si>
  <si>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</si>
  <si>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</si>
  <si>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</si>
  <si>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</si>
  <si>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</si>
  <si>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</si>
  <si>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</si>
  <si>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</si>
  <si>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</si>
  <si>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</si>
  <si>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</si>
  <si>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</si>
  <si>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</si>
  <si>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</si>
  <si>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</si>
  <si>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</si>
  <si>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</si>
  <si>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</si>
  <si>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</si>
  <si>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</si>
  <si>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</si>
  <si>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</si>
  <si>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</si>
  <si>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</si>
  <si>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</si>
  <si>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</si>
  <si>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</si>
  <si>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</si>
  <si>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</si>
  <si>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</si>
  <si>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</si>
  <si>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</si>
  <si>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</si>
  <si>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</si>
  <si>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</si>
  <si>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</si>
  <si>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</si>
  <si>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</si>
  <si>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</si>
  <si>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</si>
  <si>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</si>
  <si>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</si>
  <si>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</si>
  <si>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</si>
  <si>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</si>
  <si>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</si>
  <si>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</si>
  <si>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</si>
  <si>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</si>
  <si>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</si>
  <si>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</si>
  <si>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</si>
  <si>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</si>
  <si>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</si>
  <si>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</si>
  <si>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</si>
  <si>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</si>
  <si>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</si>
  <si>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</si>
  <si>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</si>
  <si>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</si>
  <si>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</si>
  <si>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</si>
  <si>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</si>
  <si>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</si>
  <si>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</si>
  <si>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</si>
  <si>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</si>
  <si>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</si>
  <si>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</si>
  <si>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</si>
  <si>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</si>
  <si>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</si>
  <si>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</si>
  <si>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</si>
  <si>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</si>
  <si>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</si>
  <si>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</si>
  <si>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</si>
  <si>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</si>
  <si>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</si>
  <si>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</si>
  <si>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</si>
  <si>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</si>
  <si>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</si>
  <si>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</si>
  <si>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</si>
  <si>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</si>
  <si>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</si>
  <si>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</si>
  <si>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</si>
  <si>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</si>
  <si>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</si>
  <si>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</si>
  <si>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</si>
  <si>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</si>
  <si>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</si>
  <si>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</si>
  <si>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</si>
  <si>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</si>
  <si>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</si>
  <si>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</si>
  <si>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</si>
  <si>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</si>
  <si>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</si>
  <si>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</si>
  <si>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</si>
  <si>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</si>
  <si>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</si>
  <si>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</si>
  <si>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</si>
  <si>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</si>
  <si>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</si>
  <si>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</si>
  <si>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</si>
  <si>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</si>
  <si>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</si>
  <si>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</si>
  <si>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</si>
  <si>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</si>
  <si>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</si>
  <si>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</si>
  <si>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</si>
  <si>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</si>
  <si>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</si>
  <si>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</si>
  <si>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</si>
  <si>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</si>
  <si>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</si>
  <si>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</si>
  <si>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</si>
  <si>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</si>
  <si>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</si>
  <si>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</si>
  <si>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</si>
  <si>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</si>
  <si>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</si>
  <si>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</si>
  <si>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</si>
  <si>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</si>
  <si>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</si>
  <si>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</si>
  <si>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</si>
  <si>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</si>
  <si>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</si>
  <si>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</si>
  <si>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</si>
  <si>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</si>
  <si>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</si>
  <si>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</si>
  <si>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</si>
  <si>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</si>
  <si>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</si>
  <si>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</si>
  <si>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</si>
  <si>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</si>
  <si>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</si>
  <si>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</si>
  <si>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</si>
  <si>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</si>
  <si>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</si>
  <si>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</si>
  <si>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</si>
  <si>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</si>
  <si>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</si>
  <si>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</si>
  <si>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</si>
  <si>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</si>
  <si>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</si>
  <si>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</si>
  <si>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</si>
  <si>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</si>
  <si>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</si>
  <si>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</si>
  <si>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</si>
  <si>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</si>
  <si>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</si>
  <si>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</si>
  <si>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</si>
  <si>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</si>
  <si>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</si>
  <si>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</si>
  <si>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</si>
  <si>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</si>
  <si>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</si>
  <si>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</si>
  <si>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</si>
  <si>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</si>
  <si>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</si>
  <si>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</si>
  <si>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</si>
  <si>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</si>
  <si>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</si>
  <si>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</si>
  <si>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</si>
  <si>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</si>
  <si>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</si>
  <si>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</si>
  <si>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</si>
  <si>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</si>
  <si>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</si>
  <si>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</si>
  <si>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</si>
  <si>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</si>
  <si>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</si>
  <si>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</si>
  <si>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</si>
  <si>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</si>
  <si>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</si>
  <si>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</si>
  <si>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</si>
  <si>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</si>
  <si>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</si>
  <si>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</si>
  <si>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</si>
  <si>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</si>
  <si>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</si>
  <si>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</si>
  <si>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</si>
  <si>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</si>
  <si>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</si>
  <si>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</si>
  <si>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</si>
  <si>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</si>
  <si>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</si>
  <si>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</si>
  <si>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</si>
  <si>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</si>
  <si>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</si>
  <si>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</si>
  <si>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</si>
  <si>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</si>
  <si>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</si>
  <si>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</si>
  <si>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</si>
  <si>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</si>
  <si>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</si>
  <si>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</si>
  <si>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</si>
  <si>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</si>
  <si>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</si>
  <si>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</si>
  <si>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</si>
  <si>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</si>
  <si>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</si>
  <si>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</si>
  <si>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</si>
  <si>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</si>
  <si>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</si>
  <si>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</si>
  <si>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</si>
  <si>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</si>
  <si>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</si>
  <si>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</si>
  <si>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</si>
  <si>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</si>
  <si>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</si>
  <si>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</si>
  <si>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</si>
  <si>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</si>
  <si>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</si>
  <si>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</si>
  <si>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</si>
  <si>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</si>
  <si>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</si>
  <si>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</si>
  <si>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</si>
  <si>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</si>
  <si>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</si>
  <si>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</si>
  <si>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</si>
  <si>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</si>
  <si>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</si>
  <si>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</si>
  <si>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</si>
  <si>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</si>
  <si>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</si>
  <si>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</si>
  <si>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</si>
  <si>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</si>
  <si>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</si>
  <si>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</si>
  <si>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</si>
  <si>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</si>
  <si>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</si>
  <si>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</si>
  <si>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</si>
  <si>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</si>
  <si>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</si>
  <si>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</si>
  <si>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</si>
  <si>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</si>
  <si>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</si>
  <si>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</si>
  <si>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</si>
  <si>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</si>
  <si>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</si>
  <si>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</si>
  <si>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</si>
  <si>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</si>
  <si>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</si>
  <si>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</si>
  <si>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</si>
  <si>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</si>
  <si>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</si>
  <si>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</si>
  <si>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</si>
  <si>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</si>
  <si>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</si>
  <si>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</si>
  <si>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</si>
  <si>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</si>
  <si>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</si>
  <si>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</si>
  <si>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</si>
  <si>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</si>
  <si>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</si>
  <si>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</si>
  <si>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</si>
  <si>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</si>
  <si>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</si>
  <si>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</si>
  <si>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</si>
  <si>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</si>
  <si>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</si>
  <si>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</si>
  <si>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</si>
  <si>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</si>
  <si>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</si>
  <si>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</si>
  <si>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</si>
  <si>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</si>
  <si>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</si>
  <si>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</si>
  <si>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</si>
  <si>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</si>
  <si>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</si>
  <si>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</si>
  <si>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</si>
  <si>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</si>
  <si>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</si>
  <si>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</si>
  <si>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</si>
  <si>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</si>
  <si>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</si>
  <si>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</si>
  <si>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</si>
  <si>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</si>
  <si>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</si>
  <si>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</si>
  <si>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</si>
  <si>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</si>
  <si>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</si>
  <si>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</si>
  <si>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</si>
  <si>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</si>
  <si>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</si>
  <si>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</si>
  <si>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</si>
  <si>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</si>
  <si>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</si>
  <si>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</si>
  <si>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</si>
  <si>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</si>
  <si>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</si>
  <si>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</si>
  <si>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</si>
  <si>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</si>
  <si>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</si>
  <si>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</si>
  <si>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</si>
  <si>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</si>
  <si>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Montana Health Cooperative</t>
  </si>
  <si>
    <t>2015</t>
  </si>
  <si>
    <t>1005 Partridge Place, Suite 5 &amp; 6 Helena, MT 59601</t>
  </si>
  <si>
    <t>451295465</t>
  </si>
  <si>
    <t>14933</t>
  </si>
  <si>
    <t>38128</t>
  </si>
  <si>
    <t>655</t>
  </si>
  <si>
    <t>Individual Claims</t>
  </si>
  <si>
    <t>Individual paid claims are recorded for the individual markets seperately form group claims.  IBNR is claculated, by our actuary, for each market individually</t>
  </si>
  <si>
    <t>Small Group Claims</t>
  </si>
  <si>
    <t>Small group paid claims are recorded for the small group market seperately from individual and large group claims.  An allocation of claims from the small group to large group market was recorded to account for the few small groups that quality as large group for MLR reporting.  This allocation was based on a % of market share the larger small groups were as a part of the total small group market.  IBNR is claculated, by our actuary, for each market individually</t>
  </si>
  <si>
    <t>Qualty Improvement Expenses</t>
  </si>
  <si>
    <t>MHC uses a TPA for services and was provdied an allocation of the TPA fee that is attributable to each Qualty Improvement Expense.  This allocation was spread across the individual, small group and large group markets based on a calcualted PMPM amount. Servcies conducted in house were allocated on a PMPM fee across all markets.</t>
  </si>
  <si>
    <t>Activities to prevent hospital readmission</t>
  </si>
  <si>
    <t>Improve patient safety and reduce medical errors</t>
  </si>
  <si>
    <t>Wellness and health promotion activities</t>
  </si>
  <si>
    <t>HIT expenses related to improving health care quality</t>
  </si>
  <si>
    <t>State Premium Tax</t>
  </si>
  <si>
    <t>The expenses for these assessments are recorded based on actual cost per market</t>
  </si>
  <si>
    <t>Federal Taxes and assessments</t>
  </si>
  <si>
    <t>Regulatory authority licenses and fees</t>
  </si>
  <si>
    <t>Cost Containment Expenses</t>
  </si>
  <si>
    <t>These costs were allocated on a PMPM basis</t>
  </si>
  <si>
    <t>All other claims adjustment expenses</t>
  </si>
  <si>
    <t>MHC calculated a % of individual IBNR as a cost containment expense for 2015</t>
  </si>
  <si>
    <t>Direct Sales salaries and benefits</t>
  </si>
  <si>
    <t>Costs are allocated on a PMPM basis across all markets</t>
  </si>
  <si>
    <t>Agent &amp; Broker fees &amp; commissions</t>
  </si>
  <si>
    <t>Commissions are allocated on a PMPM basis across all markets</t>
  </si>
  <si>
    <t>Other general and administative expenses</t>
  </si>
  <si>
    <t>Other expenses are allocated on a PMPM basis across all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</si>
</sst>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0" fillId="28" borderId="27" xfId="847" quotePrefix="1" applyNumberFormat="1"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7" sqref="C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153</v>
      </c>
    </row>
    <row r="13" spans="1:6" x14ac:dyDescent="0.2">
      <c r="B13" s="147" t="s">
        <v>50</v>
      </c>
      <c r="C13" s="480" t="s">
        <v>153</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60" zoomScaleNormal="60" workbookViewId="0">
      <pane xSplit="2" ySplit="3" topLeftCell="C4" activePane="bottomRight" state="frozen"/>
      <selection activeCell="B1" sqref="B1"/>
      <selection pane="topRight" activeCell="B1" sqref="B1"/>
      <selection pane="bottomLeft" activeCell="B1" sqref="B1"/>
      <selection pane="bottomRight" activeCell="O12" sqref="O1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Claims'!D7-'Pt 2 Premium and Claims'!D13+'Pt 2 Premium and Claims'!D14+'Pt 2 Premium and Claims'!D15+'Pt 2 Premium and Claims'!D16+'Pt 2 Premium and Claims'!D17</f>
        <v>58559073</v>
      </c>
      <c r="E5" s="212">
        <f>+'Pt 2 Premium and Claims'!E5+'Pt 2 Premium and Claims'!E6-'Pt 2 Premium and Claims'!E7-'Pt 2 Premium and Claims'!E13+'Pt 2 Premium and Claims'!E14+'Pt 2 Premium and Claims'!E15+'Pt 2 Premium and Claims'!E16+'Pt 2 Premium and Claims'!E17</f>
        <v>56847726</v>
      </c>
      <c r="F5" s="213"/>
      <c r="G5" s="213"/>
      <c r="H5" s="213"/>
      <c r="I5" s="212">
        <f>+E5</f>
        <v>56847726</v>
      </c>
      <c r="J5" s="212">
        <f>+'Pt 2 Premium and Claims'!J5+'Pt 2 Premium and Claims'!J6-'Pt 2 Premium and Claims'!J7-'Pt 2 Premium and Claims'!J13+'Pt 2 Premium and Claims'!J14+'Pt 2 Premium and Claims'!J15+'Pt 2 Premium and Claims'!J16+'Pt 2 Premium and Claims'!J17</f>
        <v>827842</v>
      </c>
      <c r="K5" s="212">
        <f>+'Pt 2 Premium and Claims'!K5+'Pt 2 Premium and Claims'!K6-'Pt 2 Premium and Claims'!K7-'Pt 2 Premium and Claims'!K13+'Pt 2 Premium and Claims'!K14+'Pt 2 Premium and Claims'!K15+'Pt 2 Premium and Claims'!K16+'Pt 2 Premium and Claims'!K17</f>
        <v>769833</v>
      </c>
      <c r="L5" s="213"/>
      <c r="M5" s="213"/>
      <c r="N5" s="213"/>
      <c r="O5" s="212">
        <f>+K5</f>
        <v>769833</v>
      </c>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81673224</v>
      </c>
      <c r="E12" s="213">
        <f>+'Pt 2 Premium and Claims'!E54</f>
        <v>81455972</v>
      </c>
      <c r="F12" s="213"/>
      <c r="G12" s="213"/>
      <c r="H12" s="213"/>
      <c r="I12" s="212">
        <f>+E12</f>
        <v>81455972</v>
      </c>
      <c r="J12" s="212">
        <f>+'Pt 2 Premium and Claims'!J54</f>
        <v>832496</v>
      </c>
      <c r="K12" s="213">
        <f>+'Pt 2 Premium and Claims'!K54</f>
        <v>825183</v>
      </c>
      <c r="L12" s="213"/>
      <c r="M12" s="213"/>
      <c r="N12" s="213"/>
      <c r="O12" s="212">
        <f>+K12</f>
        <v>825183</v>
      </c>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9924603</v>
      </c>
      <c r="E13" s="217">
        <f>+D13</f>
        <v>9924603</v>
      </c>
      <c r="F13" s="217"/>
      <c r="G13" s="268"/>
      <c r="H13" s="269"/>
      <c r="I13" s="216">
        <f>+D13</f>
        <v>9924603</v>
      </c>
      <c r="J13" s="216">
        <v>159378</v>
      </c>
      <c r="K13" s="217">
        <f>+J13</f>
        <v>159378</v>
      </c>
      <c r="L13" s="217"/>
      <c r="M13" s="268"/>
      <c r="N13" s="269"/>
      <c r="O13" s="216">
        <f>+K13</f>
        <v>159378</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f>20144+315</f>
        <v>20459</v>
      </c>
      <c r="E26" s="217">
        <f>+D26</f>
        <v>20459</v>
      </c>
      <c r="F26" s="217"/>
      <c r="G26" s="217"/>
      <c r="H26" s="217"/>
      <c r="I26" s="216">
        <f>+E26</f>
        <v>20459</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76063</v>
      </c>
      <c r="E28" s="217">
        <f>+D28</f>
        <v>76063</v>
      </c>
      <c r="F28" s="217"/>
      <c r="G28" s="217"/>
      <c r="H28" s="217"/>
      <c r="I28" s="216">
        <f>+E28</f>
        <v>76063</v>
      </c>
      <c r="J28" s="216">
        <v>1190</v>
      </c>
      <c r="K28" s="217">
        <v>1190</v>
      </c>
      <c r="L28" s="217"/>
      <c r="M28" s="217"/>
      <c r="N28" s="217"/>
      <c r="O28" s="216">
        <f>+K28</f>
        <v>1190</v>
      </c>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1014123</v>
      </c>
      <c r="E31" s="217">
        <f>+D31</f>
        <v>1014123</v>
      </c>
      <c r="F31" s="217"/>
      <c r="G31" s="217"/>
      <c r="H31" s="217"/>
      <c r="I31" s="216">
        <f>+E31</f>
        <v>1014123</v>
      </c>
      <c r="J31" s="216">
        <v>17913</v>
      </c>
      <c r="K31" s="217">
        <f>+J31</f>
        <v>17913</v>
      </c>
      <c r="L31" s="217"/>
      <c r="M31" s="217"/>
      <c r="N31" s="217"/>
      <c r="O31" s="216">
        <f>+K31</f>
        <v>17913</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149993</v>
      </c>
      <c r="E34" s="217">
        <f>+D34</f>
        <v>149993</v>
      </c>
      <c r="F34" s="217"/>
      <c r="G34" s="217"/>
      <c r="H34" s="217"/>
      <c r="I34" s="216">
        <f>+E34</f>
        <v>149993</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1494198</v>
      </c>
      <c r="E35" s="217">
        <f>+D35</f>
        <v>1494198</v>
      </c>
      <c r="F35" s="217"/>
      <c r="G35" s="217"/>
      <c r="H35" s="217"/>
      <c r="I35" s="216">
        <f>+E35</f>
        <v>1494198</v>
      </c>
      <c r="J35" s="216">
        <v>284</v>
      </c>
      <c r="K35" s="217">
        <v>284</v>
      </c>
      <c r="L35" s="217"/>
      <c r="M35" s="217"/>
      <c r="N35" s="217"/>
      <c r="O35" s="216">
        <v>284</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69725</v>
      </c>
      <c r="E37" s="225">
        <f>+D37</f>
        <v>69725</v>
      </c>
      <c r="F37" s="225"/>
      <c r="G37" s="225"/>
      <c r="H37" s="225"/>
      <c r="I37" s="224">
        <f>+E37</f>
        <v>69725</v>
      </c>
      <c r="J37" s="224">
        <v>1096</v>
      </c>
      <c r="K37" s="225">
        <f>+J37</f>
        <v>1096</v>
      </c>
      <c r="L37" s="225"/>
      <c r="M37" s="225"/>
      <c r="N37" s="225"/>
      <c r="O37" s="224">
        <f>+K37</f>
        <v>1096</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69022</v>
      </c>
      <c r="E38" s="217">
        <f>+D38</f>
        <v>69022</v>
      </c>
      <c r="F38" s="217"/>
      <c r="G38" s="217"/>
      <c r="H38" s="217"/>
      <c r="I38" s="216">
        <f>+E38</f>
        <v>69022</v>
      </c>
      <c r="J38" s="216">
        <v>1072</v>
      </c>
      <c r="K38" s="217">
        <f>+J38</f>
        <v>1072</v>
      </c>
      <c r="L38" s="217"/>
      <c r="M38" s="217"/>
      <c r="N38" s="217"/>
      <c r="O38" s="216">
        <f>+K38</f>
        <v>1072</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69022</v>
      </c>
      <c r="E39" s="217">
        <f>+D39</f>
        <v>69022</v>
      </c>
      <c r="F39" s="217"/>
      <c r="G39" s="217"/>
      <c r="H39" s="217"/>
      <c r="I39" s="216">
        <f>+E39</f>
        <v>69022</v>
      </c>
      <c r="J39" s="216">
        <v>1072</v>
      </c>
      <c r="K39" s="217">
        <f>+J39</f>
        <v>1072</v>
      </c>
      <c r="L39" s="217"/>
      <c r="M39" s="217"/>
      <c r="N39" s="217"/>
      <c r="O39" s="216">
        <f>+K39</f>
        <v>1072</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69022</v>
      </c>
      <c r="E40" s="217">
        <f>+D40</f>
        <v>69022</v>
      </c>
      <c r="F40" s="217"/>
      <c r="G40" s="217"/>
      <c r="H40" s="217"/>
      <c r="I40" s="216">
        <f>+E40</f>
        <v>69022</v>
      </c>
      <c r="J40" s="216">
        <v>1072</v>
      </c>
      <c r="K40" s="217">
        <f>+J40</f>
        <v>1072</v>
      </c>
      <c r="L40" s="217"/>
      <c r="M40" s="217"/>
      <c r="N40" s="217"/>
      <c r="O40" s="216">
        <f>+K40</f>
        <v>1072</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145019</v>
      </c>
      <c r="E41" s="217">
        <f>+D41</f>
        <v>145019</v>
      </c>
      <c r="F41" s="217"/>
      <c r="G41" s="217"/>
      <c r="H41" s="217"/>
      <c r="I41" s="216">
        <f>+E41</f>
        <v>145019</v>
      </c>
      <c r="J41" s="216">
        <v>2253</v>
      </c>
      <c r="K41" s="217">
        <f>+J41</f>
        <v>2253</v>
      </c>
      <c r="L41" s="217"/>
      <c r="M41" s="217"/>
      <c r="N41" s="217"/>
      <c r="O41" s="216">
        <f>+K41</f>
        <v>2253</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f>59145+166954</f>
        <v>226099</v>
      </c>
      <c r="E44" s="225">
        <f>+D44</f>
        <v>226099</v>
      </c>
      <c r="F44" s="225"/>
      <c r="G44" s="225"/>
      <c r="H44" s="225"/>
      <c r="I44" s="224">
        <f>+E44</f>
        <v>226099</v>
      </c>
      <c r="J44" s="224">
        <f>925+2594</f>
        <v>3519</v>
      </c>
      <c r="K44" s="225">
        <f>+J44</f>
        <v>3519</v>
      </c>
      <c r="L44" s="225"/>
      <c r="M44" s="225"/>
      <c r="N44" s="225"/>
      <c r="O44" s="224">
        <f>+K44</f>
        <v>3519</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f>1750124+186217</f>
        <v>1936341</v>
      </c>
      <c r="E45" s="217">
        <f>+D45</f>
        <v>1936341</v>
      </c>
      <c r="F45" s="217"/>
      <c r="G45" s="217"/>
      <c r="H45" s="217"/>
      <c r="I45" s="216">
        <f>+E45</f>
        <v>1936341</v>
      </c>
      <c r="J45" s="216">
        <f>34222+2893</f>
        <v>37115</v>
      </c>
      <c r="K45" s="217">
        <f>+J45</f>
        <v>37115</v>
      </c>
      <c r="L45" s="217"/>
      <c r="M45" s="217"/>
      <c r="N45" s="217"/>
      <c r="O45" s="216">
        <f>+K45</f>
        <v>37115</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115583</v>
      </c>
      <c r="E46" s="217">
        <f>+D46</f>
        <v>115583</v>
      </c>
      <c r="F46" s="217"/>
      <c r="G46" s="217"/>
      <c r="H46" s="217"/>
      <c r="I46" s="216">
        <f>+E46</f>
        <v>115583</v>
      </c>
      <c r="J46" s="216">
        <v>1796</v>
      </c>
      <c r="K46" s="217">
        <f>+J46</f>
        <v>1796</v>
      </c>
      <c r="L46" s="217"/>
      <c r="M46" s="217"/>
      <c r="N46" s="217"/>
      <c r="O46" s="216">
        <f>+K46</f>
        <v>1796</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1267572</v>
      </c>
      <c r="E47" s="217">
        <f>+D47</f>
        <v>1267572</v>
      </c>
      <c r="F47" s="217"/>
      <c r="G47" s="217"/>
      <c r="H47" s="217"/>
      <c r="I47" s="216">
        <f>+E47</f>
        <v>1267572</v>
      </c>
      <c r="J47" s="216">
        <v>19693</v>
      </c>
      <c r="K47" s="217">
        <f>+J47</f>
        <v>19693</v>
      </c>
      <c r="L47" s="217"/>
      <c r="M47" s="217"/>
      <c r="N47" s="217"/>
      <c r="O47" s="216">
        <f>+K47</f>
        <v>19693</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f>3855592+173375</f>
        <v>4028967</v>
      </c>
      <c r="E51" s="217">
        <f>+D51</f>
        <v>4028967</v>
      </c>
      <c r="F51" s="217"/>
      <c r="G51" s="217"/>
      <c r="H51" s="217"/>
      <c r="I51" s="216">
        <f>+E51</f>
        <v>4028967</v>
      </c>
      <c r="J51" s="216">
        <f>61162+2694</f>
        <v>63856</v>
      </c>
      <c r="K51" s="217">
        <f>+J51</f>
        <v>63856</v>
      </c>
      <c r="L51" s="217"/>
      <c r="M51" s="217"/>
      <c r="N51" s="217"/>
      <c r="O51" s="216">
        <f>+K51</f>
        <v>63856</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11259</v>
      </c>
      <c r="E56" s="229">
        <f>+D56</f>
        <v>11259</v>
      </c>
      <c r="F56" s="229"/>
      <c r="G56" s="229"/>
      <c r="H56" s="229"/>
      <c r="I56" s="228">
        <f>+E56</f>
        <v>11259</v>
      </c>
      <c r="J56" s="228">
        <v>271</v>
      </c>
      <c r="K56" s="229">
        <f>+J56</f>
        <v>271</v>
      </c>
      <c r="L56" s="229"/>
      <c r="M56" s="229"/>
      <c r="N56" s="229"/>
      <c r="O56" s="228">
        <f>+K56</f>
        <v>271</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19066</v>
      </c>
      <c r="E57" s="232">
        <f>+D57</f>
        <v>19066</v>
      </c>
      <c r="F57" s="232"/>
      <c r="G57" s="232"/>
      <c r="H57" s="232"/>
      <c r="I57" s="231">
        <f>+E57</f>
        <v>19066</v>
      </c>
      <c r="J57" s="231">
        <v>421</v>
      </c>
      <c r="K57" s="232">
        <f>+J57</f>
        <v>421</v>
      </c>
      <c r="L57" s="232"/>
      <c r="M57" s="232"/>
      <c r="N57" s="232"/>
      <c r="O57" s="231">
        <f>+K57</f>
        <v>421</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42</v>
      </c>
      <c r="K58" s="232">
        <f>+J58</f>
        <v>42</v>
      </c>
      <c r="L58" s="232"/>
      <c r="M58" s="232"/>
      <c r="N58" s="232"/>
      <c r="O58" s="231">
        <f>+K58</f>
        <v>42</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216324</v>
      </c>
      <c r="E59" s="232">
        <f>+D59</f>
        <v>216324</v>
      </c>
      <c r="F59" s="232"/>
      <c r="G59" s="232"/>
      <c r="H59" s="232"/>
      <c r="I59" s="231">
        <f>+E59</f>
        <v>216324</v>
      </c>
      <c r="J59" s="231">
        <v>3385</v>
      </c>
      <c r="K59" s="232">
        <f>+J59</f>
        <v>3385</v>
      </c>
      <c r="L59" s="232"/>
      <c r="M59" s="232"/>
      <c r="N59" s="232"/>
      <c r="O59" s="231">
        <f>+K59</f>
        <v>3385</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18027</v>
      </c>
      <c r="E60" s="235">
        <f>+D60</f>
        <v>18027</v>
      </c>
      <c r="F60" s="235"/>
      <c r="G60" s="235"/>
      <c r="H60" s="235"/>
      <c r="I60" s="234">
        <f>+E60</f>
        <v>18027</v>
      </c>
      <c r="J60" s="234">
        <f>+J59/12</f>
        <v>282.08333333333331</v>
      </c>
      <c r="K60" s="235">
        <f>+J60</f>
        <v>282.08333333333331</v>
      </c>
      <c r="L60" s="235"/>
      <c r="M60" s="235"/>
      <c r="N60" s="235"/>
      <c r="O60" s="234">
        <f>+K60</f>
        <v>282.08333333333331</v>
      </c>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-98340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6" sqref="K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53545454</v>
      </c>
      <c r="E5" s="326">
        <v>56230235</v>
      </c>
      <c r="F5" s="326"/>
      <c r="G5" s="328"/>
      <c r="H5" s="328"/>
      <c r="I5" s="325">
        <f>+E5</f>
        <v>56230235</v>
      </c>
      <c r="J5" s="325">
        <v>945710</v>
      </c>
      <c r="K5" s="326">
        <v>965867</v>
      </c>
      <c r="L5" s="326"/>
      <c r="M5" s="326"/>
      <c r="N5" s="326"/>
      <c r="O5" s="325">
        <f>+K5</f>
        <v>965867</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0</v>
      </c>
      <c r="E6" s="319">
        <v>0</v>
      </c>
      <c r="F6" s="319"/>
      <c r="G6" s="320"/>
      <c r="H6" s="320"/>
      <c r="I6" s="318">
        <v>0</v>
      </c>
      <c r="J6" s="318">
        <v>0</v>
      </c>
      <c r="K6" s="319">
        <v>0</v>
      </c>
      <c r="L6" s="319"/>
      <c r="M6" s="319"/>
      <c r="N6" s="319"/>
      <c r="O6" s="318">
        <v>0</v>
      </c>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7434951</v>
      </c>
      <c r="E15" s="319">
        <v>7007697</v>
      </c>
      <c r="F15" s="319"/>
      <c r="G15" s="319"/>
      <c r="H15" s="319"/>
      <c r="I15" s="318">
        <f>+E15</f>
        <v>7007697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-2421332</v>
      </c>
      <c r="E16" s="319">
        <v>-6390206</v>
      </c>
      <c r="F16" s="319"/>
      <c r="G16" s="319"/>
      <c r="H16" s="319"/>
      <c r="I16" s="318">
        <f>+E16</f>
        <v>-6390206</v>
      </c>
      <c r="J16" s="318">
        <v>-117868</v>
      </c>
      <c r="K16" s="319">
        <v>-196034</v>
      </c>
      <c r="L16" s="319"/>
      <c r="M16" s="319"/>
      <c r="N16" s="319"/>
      <c r="O16" s="318">
        <f>+K16</f>
        <v>-196034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70272171</v>
      </c>
      <c r="E23" s="362"/>
      <c r="F23" s="362"/>
      <c r="G23" s="362"/>
      <c r="H23" s="362"/>
      <c r="I23" s="364"/>
      <c r="J23" s="318">
        <v>729640</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79564420</v>
      </c>
      <c r="F24" s="319"/>
      <c r="G24" s="319"/>
      <c r="H24" s="319"/>
      <c r="I24" s="318">
        <f>+E24</f>
        <v>79564420</v>
      </c>
      <c r="J24" s="365"/>
      <c r="K24" s="319">
        <v>817689</v>
      </c>
      <c r="L24" s="319"/>
      <c r="M24" s="319"/>
      <c r="N24" s="319"/>
      <c r="O24" s="318">
        <f>+K24</f>
        <v>817689</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11401053</v>
      </c>
      <c r="E26" s="362"/>
      <c r="F26" s="362"/>
      <c r="G26" s="362"/>
      <c r="H26" s="362"/>
      <c r="I26" s="364"/>
      <c r="J26" s="318">
        <v>102856</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1891552</v>
      </c>
      <c r="F27" s="319"/>
      <c r="G27" s="319"/>
      <c r="H27" s="319"/>
      <c r="I27" s="318">
        <f>+E27</f>
        <v>1891552</v>
      </c>
      <c r="J27" s="365"/>
      <c r="K27" s="319">
        <v>7494</v>
      </c>
      <c r="L27" s="319"/>
      <c r="M27" s="319"/>
      <c r="N27" s="319"/>
      <c r="O27" s="318">
        <f>+K27</f>
        <v>7494</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+D26+D23</f>
        <v>81673224</v>
      </c>
      <c r="E54" s="323">
        <f>+E27+E24</f>
        <v>81455972</v>
      </c>
      <c r="F54" s="323"/>
      <c r="G54" s="323"/>
      <c r="H54" s="323"/>
      <c r="I54" s="322">
        <f>+I27+I24</f>
        <v>81455972</v>
      </c>
      <c r="J54" s="322">
        <f>+J26+J23</f>
        <v>832496</v>
      </c>
      <c r="K54" s="323">
        <f>+K27+K24</f>
        <v>825183</v>
      </c>
      <c r="L54" s="323"/>
      <c r="M54" s="323"/>
      <c r="N54" s="323"/>
      <c r="O54" s="322">
        <f>+O27+O24</f>
        <v>825183</v>
      </c>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7431719</v>
      </c>
      <c r="E58" s="354">
        <v>7431719</v>
      </c>
      <c r="F58" s="354"/>
      <c r="G58" s="354"/>
      <c r="H58" s="354"/>
      <c r="I58" s="353">
        <v>7431719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45" sqref="K4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+'Pt 2 Premium and Claims'!E54</f>
        <v>81455972</v>
      </c>
      <c r="F6" s="400">
        <f t="shared" ref="F6:F12" si="0">E6+D6</f>
        <v>81455972</v>
      </c>
      <c r="G6" s="401">
        <f>E6</f>
        <v>81455972</v>
      </c>
      <c r="H6" s="397"/>
      <c r="I6" s="398">
        <v>0</v>
      </c>
      <c r="J6" s="400">
        <f>+'Pt 1 Summary of Data'!O12</f>
        <v>825183</v>
      </c>
      <c r="K6" s="400">
        <f>J6+I6</f>
        <v>825183</v>
      </c>
      <c r="L6" s="471">
        <f>J6</f>
        <v>825183</v>
      </c>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0</v>
      </c>
      <c r="E7" s="400">
        <f>+'Pt 1 Summary of Data'!D37+'Pt 1 Summary of Data'!D38+'Pt 1 Summary of Data'!D39+'Pt 1 Summary of Data'!D40+'Pt 1 Summary of Data'!D41</f>
        <v>421810</v>
      </c>
      <c r="F7" s="400">
        <f t="shared" si="0"/>
        <v>421810</v>
      </c>
      <c r="G7" s="401">
        <f>E7</f>
        <v>421810</v>
      </c>
      <c r="H7" s="397"/>
      <c r="I7" s="398">
        <v>0</v>
      </c>
      <c r="J7" s="400">
        <f>+'Pt 1 Summary of Data'!J37+'Pt 1 Summary of Data'!J38+'Pt 1 Summary of Data'!J39+'Pt 1 Summary of Data'!J40+'Pt 1 Summary of Data'!J41</f>
        <v>6565</v>
      </c>
      <c r="K7" s="400">
        <f>J7+I7</f>
        <v>6565</v>
      </c>
      <c r="L7" s="471">
        <f>J7</f>
        <v>6565</v>
      </c>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7431719</v>
      </c>
      <c r="F8" s="400">
        <f t="shared" si="0"/>
        <v>7431719</v>
      </c>
      <c r="G8" s="401">
        <f>E8</f>
        <v>7431719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f>
        <v>7007697</v>
      </c>
      <c r="F9" s="400">
        <f t="shared" si="0"/>
        <v>7007697</v>
      </c>
      <c r="G9" s="401">
        <f>E9</f>
        <v>7007697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f>
        <v>-6390206</v>
      </c>
      <c r="F10" s="400">
        <f t="shared" si="0"/>
        <v>-6390206</v>
      </c>
      <c r="G10" s="401">
        <f>E10</f>
        <v>-6390206</v>
      </c>
      <c r="H10" s="443"/>
      <c r="I10" s="398">
        <v>0</v>
      </c>
      <c r="J10" s="400">
        <f>+'Pt 2 Premium and Claims'!O16</f>
        <v>-196034</v>
      </c>
      <c r="K10" s="400">
        <f>J10+I10</f>
        <v>-196034</v>
      </c>
      <c r="L10" s="471">
        <f>J10</f>
        <v>-196034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f t="shared" si="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v>0</v>
      </c>
      <c r="E12" s="400">
        <f>+E6+E7-E8-E9-E10-E11</f>
        <v>73828572</v>
      </c>
      <c r="F12" s="400">
        <f t="shared" si="0"/>
        <v>73828572</v>
      </c>
      <c r="G12" s="447"/>
      <c r="H12" s="399"/>
      <c r="I12" s="400">
        <v>0</v>
      </c>
      <c r="J12" s="400">
        <f>+J6+J7-J8-J9-J10-J11</f>
        <v>1027782</v>
      </c>
      <c r="K12" s="400">
        <f>J12+I12</f>
        <v>1027782</v>
      </c>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+'Pt 1 Summary of Data'!E5-'Pt 3 MLR and Rebate Calculation'!E9-'Pt 3 MLR and Rebate Calculation'!E10-'Pt 3 MLR and Rebate Calculation'!E11</f>
        <v>56230235</v>
      </c>
      <c r="F15" s="395">
        <f>E15+D15</f>
        <v>56230235</v>
      </c>
      <c r="G15" s="396">
        <f>E15</f>
        <v>56230235</v>
      </c>
      <c r="H15" s="402"/>
      <c r="I15" s="403">
        <v>0</v>
      </c>
      <c r="J15" s="395">
        <f>+'Pt 1 Summary of Data'!O5-('Pt 3 MLR and Rebate Calculation'!J10+'Pt 3 MLR and Rebate Calculation'!J11)</f>
        <v>965867</v>
      </c>
      <c r="K15" s="395">
        <f>J15+I15</f>
        <v>965867</v>
      </c>
      <c r="L15" s="396">
        <f>J15</f>
        <v>965867</v>
      </c>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0</v>
      </c>
      <c r="E16" s="400">
        <f>+'Pt 1 Summary of Data'!E26+'Pt 1 Summary of Data'!E28+'Pt 1 Summary of Data'!E34+'Pt 1 Summary of Data'!E35+'Pt 1 Summary of Data'!E31</f>
        <v>2754836</v>
      </c>
      <c r="F16" s="400">
        <f>E16+D16</f>
        <v>2754836</v>
      </c>
      <c r="G16" s="401">
        <f>E16</f>
        <v>2754836</v>
      </c>
      <c r="H16" s="397"/>
      <c r="I16" s="398">
        <v>0</v>
      </c>
      <c r="J16" s="400">
        <f>+'Pt 1 Summary of Data'!O28+'Pt 1 Summary of Data'!O31+'Pt 1 Summary of Data'!O35</f>
        <v>19387</v>
      </c>
      <c r="K16" s="400">
        <f>+I16+J16</f>
        <v>19387</v>
      </c>
      <c r="L16" s="401">
        <f>+J16</f>
        <v>19387</v>
      </c>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v>0</v>
      </c>
      <c r="E17" s="400">
        <f>E15-E16</f>
        <v>53475399</v>
      </c>
      <c r="F17" s="400">
        <f>E17+D17</f>
        <v>53475399</v>
      </c>
      <c r="G17" s="450"/>
      <c r="H17" s="399"/>
      <c r="I17" s="400">
        <v>0</v>
      </c>
      <c r="J17" s="400">
        <f>+J15-J16</f>
        <v>946480</v>
      </c>
      <c r="K17" s="400">
        <f>+K15-K16</f>
        <v>946480</v>
      </c>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+G6+G7-G8-G9-G10+G58</f>
        <v>73828572</v>
      </c>
      <c r="H19" s="455"/>
      <c r="I19" s="454"/>
      <c r="J19" s="454"/>
      <c r="K19" s="454"/>
      <c r="L19" s="396">
        <f>+L6+L7-L10</f>
        <v>1027782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'Pt 1 Summary of Data'!I44+'Pt 1 Summary of Data'!I45+'Pt 1 Summary of Data'!I46+'Pt 1 Summary of Data'!I47+'Pt 1 Summary of Data'!I51</f>
        <v>7574562</v>
      </c>
      <c r="H20" s="443"/>
      <c r="I20" s="441"/>
      <c r="J20" s="441"/>
      <c r="K20" s="441"/>
      <c r="L20" s="401">
        <f>+'Pt 1 Summary of Data'!O44+'Pt 1 Summary of Data'!O45+'Pt 1 Summary of Data'!O46+'Pt 1 Summary of Data'!O47+'Pt 1 Summary of Data'!O51</f>
        <v>125979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G23</f>
        <v>2673769.9500000002</v>
      </c>
      <c r="H21" s="443"/>
      <c r="I21" s="441"/>
      <c r="J21" s="441"/>
      <c r="K21" s="441"/>
      <c r="L21" s="401">
        <f>+L23</f>
        <v>47324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f>
        <v>-27927735</v>
      </c>
      <c r="H22" s="443"/>
      <c r="I22" s="441"/>
      <c r="J22" s="441"/>
      <c r="K22" s="441"/>
      <c r="L22" s="401">
        <f>+L15-L19-L16-L20</f>
        <v>-207281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83">
        <f>+((0.03+0.02)*(G15-G16))</f>
        <v>2673769.9500000002</v>
      </c>
      <c r="H23" s="443"/>
      <c r="I23" s="441"/>
      <c r="J23" s="441"/>
      <c r="K23" s="441"/>
      <c r="L23" s="401">
        <f>+((0.05)*(L15-L16))</f>
        <v>47324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(0.03*(G15-G16))</f>
        <v>1604261.97</v>
      </c>
      <c r="H24" s="443"/>
      <c r="I24" s="441"/>
      <c r="J24" s="441"/>
      <c r="K24" s="441"/>
      <c r="L24" s="401">
        <f>+(0.03*(L15-L16))</f>
        <v>28394.399999999998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+G26</f>
        <v>13003167.949999999</v>
      </c>
      <c r="H25" s="443"/>
      <c r="I25" s="441"/>
      <c r="J25" s="441"/>
      <c r="K25" s="441"/>
      <c r="L25" s="401">
        <f>+L26</f>
        <v>192690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f>
        <v>13003167.949999999</v>
      </c>
      <c r="H26" s="443"/>
      <c r="I26" s="441"/>
      <c r="J26" s="441"/>
      <c r="K26" s="441"/>
      <c r="L26" s="401">
        <f>+L20+L21+L16</f>
        <v>192690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((0.22)*(G15-G16)+G16)</f>
        <v>14519423.779999999</v>
      </c>
      <c r="H27" s="443"/>
      <c r="I27" s="441"/>
      <c r="J27" s="441"/>
      <c r="K27" s="441"/>
      <c r="L27" s="484">
        <f>+(0.22)*(L15-L16)+L16</f>
        <v>227612.6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+G15-G25</f>
        <v>43227067.049999997</v>
      </c>
      <c r="H28" s="443"/>
      <c r="I28" s="441"/>
      <c r="J28" s="441"/>
      <c r="K28" s="441"/>
      <c r="L28" s="401">
        <f>+L15-L25</f>
        <v>773177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+G31</f>
        <v>11933659.970000001</v>
      </c>
      <c r="H29" s="443"/>
      <c r="I29" s="441"/>
      <c r="J29" s="441"/>
      <c r="K29" s="441"/>
      <c r="L29" s="401">
        <f>+L31</f>
        <v>173760.4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+G24</f>
        <v>1604261.97</v>
      </c>
      <c r="H30" s="443"/>
      <c r="I30" s="441"/>
      <c r="J30" s="441"/>
      <c r="K30" s="441"/>
      <c r="L30" s="471">
        <f>+L24</f>
        <v>28394.399999999998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11933659.970000001</v>
      </c>
      <c r="H31" s="443"/>
      <c r="I31" s="441"/>
      <c r="J31" s="441"/>
      <c r="K31" s="441"/>
      <c r="L31" s="401">
        <f>+L20+L30+L16</f>
        <v>173760.4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+(0.2*(G15-G16)+G16)</f>
        <v>13449915.800000001</v>
      </c>
      <c r="H32" s="443"/>
      <c r="I32" s="441"/>
      <c r="J32" s="441"/>
      <c r="K32" s="441"/>
      <c r="L32" s="401">
        <f>+(0.2*(L15-L16)+L16)</f>
        <v>208683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+G15-G29</f>
        <v>44296575.030000001</v>
      </c>
      <c r="H33" s="443"/>
      <c r="I33" s="441"/>
      <c r="J33" s="441"/>
      <c r="K33" s="441"/>
      <c r="L33" s="401">
        <f>+L15-L29</f>
        <v>792106.6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+G19/G33</f>
        <v>1.6666880441659284</v>
      </c>
      <c r="H34" s="462"/>
      <c r="I34" s="463"/>
      <c r="J34" s="463"/>
      <c r="K34" s="463"/>
      <c r="L34" s="469">
        <f>+L19/L33</f>
        <v>1.2975299031721237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21898031</v>
      </c>
      <c r="H35" s="443"/>
      <c r="I35" s="441"/>
      <c r="J35" s="441"/>
      <c r="K35" s="441"/>
      <c r="L35" s="477">
        <v>157648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21898031</v>
      </c>
      <c r="H36" s="443"/>
      <c r="I36" s="441"/>
      <c r="J36" s="441"/>
      <c r="K36" s="441"/>
      <c r="L36" s="478">
        <v>157648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f>+'Pt 1 Summary of Data'!E60</f>
        <v>18027</v>
      </c>
      <c r="F38" s="432">
        <f>+E38</f>
        <v>18027</v>
      </c>
      <c r="G38" s="448"/>
      <c r="H38" s="404"/>
      <c r="I38" s="405"/>
      <c r="J38" s="432">
        <f>+'Pt 1 Summary of Data'!O60</f>
        <v>282.08333333333331</v>
      </c>
      <c r="K38" s="432">
        <f>+J38</f>
        <v>282.08333333333331</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2.0648666600000001E-2</v>
      </c>
      <c r="G39" s="461"/>
      <c r="H39" s="459"/>
      <c r="I39" s="460"/>
      <c r="J39" s="460"/>
      <c r="K39" s="439">
        <v>0.74140600000000001</v>
      </c>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+F41*F39</f>
        <v>2.0648666600000001E-2</v>
      </c>
      <c r="G42" s="447"/>
      <c r="H42" s="443"/>
      <c r="I42" s="441"/>
      <c r="J42" s="441"/>
      <c r="K42" s="436">
        <f>+K41*K39</f>
        <v>0.74140600000000001</v>
      </c>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f>+E12/E17</f>
        <v>1.3806081559110948</v>
      </c>
      <c r="F45" s="436">
        <f>+F12/F17</f>
        <v>1.3806081559110948</v>
      </c>
      <c r="G45" s="447"/>
      <c r="H45" s="438"/>
      <c r="I45" s="436"/>
      <c r="J45" s="436">
        <f>+J12/J17</f>
        <v>1.0858993322626997</v>
      </c>
      <c r="K45" s="436">
        <f>+K12/K17</f>
        <v>1.0858993322626997</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+F42</f>
        <v>2.0648666600000001E-2</v>
      </c>
      <c r="G47" s="447"/>
      <c r="H47" s="443"/>
      <c r="I47" s="441"/>
      <c r="J47" s="441"/>
      <c r="K47" s="436">
        <f>+K42</f>
        <v>0.74140600000000001</v>
      </c>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+F47+F45</f>
        <v>1.4012568225110948</v>
      </c>
      <c r="G48" s="447"/>
      <c r="H48" s="443"/>
      <c r="I48" s="441"/>
      <c r="J48" s="441"/>
      <c r="K48" s="436">
        <f>+K47+K45</f>
        <v>1.8273053322626998</v>
      </c>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v>0.8</v>
      </c>
      <c r="F50" s="407">
        <v>0.8</v>
      </c>
      <c r="G50" s="448"/>
      <c r="H50" s="406"/>
      <c r="I50" s="407"/>
      <c r="J50" s="407">
        <v>0.8</v>
      </c>
      <c r="K50" s="407">
        <v>0.8</v>
      </c>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1.4012568225110948</v>
      </c>
      <c r="G51" s="447"/>
      <c r="H51" s="444"/>
      <c r="I51" s="442"/>
      <c r="J51" s="442"/>
      <c r="K51" s="436">
        <f>+K48</f>
        <v>1.8273053322626998</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(F15-F16)</f>
        <v>53475399</v>
      </c>
      <c r="G52" s="447"/>
      <c r="H52" s="443"/>
      <c r="I52" s="441"/>
      <c r="J52" s="441"/>
      <c r="K52" s="400">
        <f>(K15-K16)</f>
        <v>946480</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Data'!I56</f>
        <v>11259</v>
      </c>
      <c r="D4" s="104">
        <f>+'Pt 1 Summary of Data'!O56</f>
        <v>271</v>
      </c>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c r="F22" s="127"/>
      <c r="G22" s="127"/>
      <c r="H22" s="127"/>
      <c r="I22" s="181"/>
      <c r="J22" s="181"/>
      <c r="K22" s="200"/>
    </row>
    <row r="23" spans="2:12" s="5" customFormat="1" ht="100.15" customHeight="1" x14ac:dyDescent="0.2">
      <c r="B23" s="91" t="s">
        <v>212</v>
      </c>
      <c r="C23" s="485"/>
      <c r="D23" s="486"/>
      <c r="E23" s="486"/>
      <c r="F23" s="486"/>
      <c r="G23" s="486"/>
      <c r="H23" s="486"/>
      <c r="I23" s="486"/>
      <c r="J23" s="486"/>
      <c r="K23" s="487"/>
    </row>
    <row r="24" spans="2:12" s="5" customFormat="1" ht="100.15" customHeight="1" x14ac:dyDescent="0.2">
      <c r="B24" s="90" t="s">
        <v>213</v>
      </c>
      <c r="C24" s="488"/>
      <c r="D24" s="489"/>
      <c r="E24" s="489"/>
      <c r="F24" s="489"/>
      <c r="G24" s="489"/>
      <c r="H24" s="489"/>
      <c r="I24" s="489"/>
      <c r="J24" s="489"/>
      <c r="K24" s="4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99" activePane="bottomRight" state="frozen"/>
      <selection activeCell="B1" sqref="B1"/>
      <selection pane="topRight" activeCell="B1" sqref="B1"/>
      <selection pane="bottomLeft" activeCell="B1" sqref="B1"/>
      <selection pane="bottomRight" activeCell="B182" sqref="B18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504</v>
      </c>
      <c r="E5" s="7"/>
    </row>
    <row r="6" spans="1:5" ht="35.25" customHeight="1" x14ac:dyDescent="0.2">
      <c r="B6" s="134" t="s">
        <v>505</v>
      </c>
      <c r="C6" s="113"/>
      <c r="D6" s="137" t="s">
        <v>506</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515</v>
      </c>
      <c r="C27" s="113"/>
      <c r="D27" s="138" t="s">
        <v>514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513</v>
      </c>
      <c r="C34" s="113"/>
      <c r="D34" s="138" t="s">
        <v>514</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516</v>
      </c>
      <c r="C48" s="113"/>
      <c r="D48" s="138" t="s">
        <v>514</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507</v>
      </c>
      <c r="C56" s="115"/>
      <c r="D56" s="137" t="s">
        <v>508</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509</v>
      </c>
      <c r="C67" s="115"/>
      <c r="D67" s="137" t="s">
        <v>508</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510</v>
      </c>
      <c r="C78" s="115"/>
      <c r="D78" s="137" t="s">
        <v>508</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511</v>
      </c>
      <c r="C89" s="115"/>
      <c r="D89" s="137" t="s">
        <v>508</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512</v>
      </c>
      <c r="C100" s="115"/>
      <c r="D100" s="137" t="s">
        <v>508</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517</v>
      </c>
      <c r="C123" s="113"/>
      <c r="D123" s="137" t="s">
        <v>518</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519</v>
      </c>
      <c r="C134" s="113"/>
      <c r="D134" s="137" t="s">
        <v>520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521</v>
      </c>
      <c r="C145" s="113"/>
      <c r="D145" s="137" t="s">
        <v>522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523</v>
      </c>
      <c r="C156" s="113"/>
      <c r="D156" s="137" t="s">
        <v>524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Anthony Dworak</cp:lastModifiedBy>
  <cp:lastPrinted>2014-12-18T11:24:00Z</cp:lastPrinted>
  <dcterms:created xsi:type="dcterms:W3CDTF">2012-03-15T16:14:51Z</dcterms:created>
  <dcterms:modified xsi:type="dcterms:W3CDTF">2016-08-01T17:55:14Z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