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workbookProtection lockStructure="1"/>
  <bookViews>
    <workbookView xWindow="8535" yWindow="150" windowWidth="11790" windowHeight="70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G34" i="10"/>
  <c r="G20"/>
  <c r="G16"/>
  <c r="G9"/>
  <c r="G8"/>
  <c r="G10"/>
  <c r="G7"/>
  <c r="G6"/>
  <c r="G19" l="1"/>
  <c r="P47"/>
  <c r="P42"/>
  <c r="L58"/>
  <c r="N17" l="1"/>
  <c r="M17"/>
  <c r="L10"/>
  <c r="O16"/>
  <c r="P16" s="1"/>
  <c r="J16"/>
  <c r="K16" s="1"/>
  <c r="E16"/>
  <c r="I17"/>
  <c r="H17"/>
  <c r="O7"/>
  <c r="P7" s="1"/>
  <c r="J7"/>
  <c r="N12"/>
  <c r="M12"/>
  <c r="H12"/>
  <c r="J10" l="1"/>
  <c r="K10" s="1"/>
  <c r="E11"/>
  <c r="O5" i="4"/>
  <c r="L15" i="10" s="1"/>
  <c r="K7"/>
  <c r="N45"/>
  <c r="M45"/>
  <c r="H45"/>
  <c r="F42"/>
  <c r="C17"/>
  <c r="D17"/>
  <c r="F16"/>
  <c r="E10"/>
  <c r="E9"/>
  <c r="F9" l="1"/>
  <c r="G15" s="1"/>
  <c r="O55" i="18"/>
  <c r="O22" i="4" s="1"/>
  <c r="Q60"/>
  <c r="O38" i="10" s="1"/>
  <c r="P38" s="1"/>
  <c r="I12"/>
  <c r="I45" s="1"/>
  <c r="H57"/>
  <c r="H56"/>
  <c r="C57"/>
  <c r="C56"/>
  <c r="C12"/>
  <c r="F11"/>
  <c r="F10"/>
  <c r="D12"/>
  <c r="Q55" i="18"/>
  <c r="Q22" i="4" s="1"/>
  <c r="P55" i="18"/>
  <c r="P22" i="4" s="1"/>
  <c r="Q54" i="18"/>
  <c r="Q12" i="4" s="1"/>
  <c r="O54" i="18"/>
  <c r="O12" i="4" s="1"/>
  <c r="P54" i="18"/>
  <c r="P12" i="4" s="1"/>
  <c r="P12" i="18"/>
  <c r="Q5" i="4"/>
  <c r="O15" i="10" s="1"/>
  <c r="P52" s="1"/>
  <c r="P5" i="4"/>
  <c r="K55" i="18"/>
  <c r="K22" i="4" s="1"/>
  <c r="J55" i="18"/>
  <c r="J22" i="4" s="1"/>
  <c r="K54" i="18"/>
  <c r="K12" i="4" s="1"/>
  <c r="J34" i="18"/>
  <c r="J32"/>
  <c r="J54" s="1"/>
  <c r="J12" i="4" s="1"/>
  <c r="J12" i="18"/>
  <c r="E8" i="10"/>
  <c r="F8" s="1"/>
  <c r="E55" i="18"/>
  <c r="E22" i="4" s="1"/>
  <c r="D55" i="18"/>
  <c r="D22" i="4" s="1"/>
  <c r="D36" i="18"/>
  <c r="D54" s="1"/>
  <c r="D12" i="4" s="1"/>
  <c r="E54" i="18"/>
  <c r="E12" i="4" s="1"/>
  <c r="D5"/>
  <c r="E5"/>
  <c r="E15" i="10" s="1"/>
  <c r="G27" l="1"/>
  <c r="G23"/>
  <c r="G32"/>
  <c r="G24"/>
  <c r="G22"/>
  <c r="J6"/>
  <c r="K6" s="1"/>
  <c r="L6"/>
  <c r="O6"/>
  <c r="P6" s="1"/>
  <c r="P12" s="1"/>
  <c r="E6"/>
  <c r="F6" s="1"/>
  <c r="F15"/>
  <c r="F17" s="1"/>
  <c r="E17"/>
  <c r="O17"/>
  <c r="P15"/>
  <c r="P17" s="1"/>
  <c r="G30" l="1"/>
  <c r="G31" s="1"/>
  <c r="G29" s="1"/>
  <c r="G33" s="1"/>
  <c r="G21"/>
  <c r="G26" s="1"/>
  <c r="G25" s="1"/>
  <c r="G28" s="1"/>
  <c r="O12"/>
  <c r="O45" s="1"/>
  <c r="P45"/>
  <c r="P48" s="1"/>
  <c r="P51" s="1"/>
  <c r="P60" i="4" l="1"/>
  <c r="O60"/>
  <c r="K60"/>
  <c r="J38" i="10" s="1"/>
  <c r="K38" s="1"/>
  <c r="K39" s="1"/>
  <c r="K42" s="1"/>
  <c r="K47" s="1"/>
  <c r="J60" i="4"/>
  <c r="E60"/>
  <c r="E38" i="10" s="1"/>
  <c r="F38" s="1"/>
  <c r="D60" i="4"/>
  <c r="L20" i="10" l="1"/>
  <c r="L7"/>
  <c r="L19" s="1"/>
  <c r="L16"/>
  <c r="L24" s="1"/>
  <c r="E7"/>
  <c r="L23" l="1"/>
  <c r="L21" s="1"/>
  <c r="L26" s="1"/>
  <c r="L32"/>
  <c r="L22"/>
  <c r="L30" s="1"/>
  <c r="L31" s="1"/>
  <c r="L27"/>
  <c r="F7"/>
  <c r="F12" s="1"/>
  <c r="E12"/>
  <c r="L29" l="1"/>
  <c r="L33" s="1"/>
  <c r="L34" s="1"/>
  <c r="L25"/>
  <c r="L28" s="1"/>
  <c r="J5" i="4" l="1"/>
  <c r="J11" i="10" l="1"/>
  <c r="K5" i="4"/>
  <c r="J15" i="10" l="1"/>
  <c r="K11"/>
  <c r="K12" s="1"/>
  <c r="J12"/>
  <c r="J17" l="1"/>
  <c r="J45" s="1"/>
  <c r="K52"/>
  <c r="K15"/>
  <c r="K17" s="1"/>
  <c r="K45" s="1"/>
  <c r="K48" s="1"/>
  <c r="K51" s="1"/>
</calcChain>
</file>

<file path=xl/sharedStrings.xml><?xml version="1.0" encoding="utf-8"?>
<sst xmlns="http://schemas.openxmlformats.org/spreadsheetml/2006/main" count="619" uniqueCount="550">
  <si>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</si>
  <si>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</si>
  <si>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</si>
  <si>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</si>
  <si>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</si>
  <si>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</si>
  <si>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</si>
  <si>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</si>
  <si>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</si>
  <si>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</si>
  <si>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</si>
  <si>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</si>
  <si>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</si>
  <si>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</si>
  <si>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</si>
  <si>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</si>
  <si>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</si>
  <si>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</si>
  <si>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</si>
  <si>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</si>
  <si>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</si>
  <si>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</si>
  <si>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</si>
  <si>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</si>
  <si>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</si>
  <si>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</si>
  <si>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</si>
  <si>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</si>
  <si>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</si>
  <si>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</si>
  <si>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</si>
  <si>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</si>
  <si>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</si>
  <si>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</si>
  <si>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</si>
  <si>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</si>
  <si>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</si>
  <si>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</si>
  <si>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</si>
  <si>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</si>
  <si>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</si>
  <si>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</si>
  <si>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</si>
  <si>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</si>
  <si>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</si>
  <si>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</si>
  <si>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</si>
  <si>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</si>
  <si>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</si>
  <si>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</si>
  <si>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</si>
  <si>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</si>
  <si>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</si>
  <si>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</si>
  <si>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</si>
  <si>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</si>
  <si>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</si>
  <si>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</si>
  <si>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</si>
  <si>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</si>
  <si>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</si>
  <si>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</si>
  <si>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</si>
  <si>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</si>
  <si>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</si>
  <si>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</si>
  <si>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</si>
  <si>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</si>
  <si>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</si>
  <si>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</si>
  <si>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</si>
  <si>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</si>
  <si>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</si>
  <si>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</si>
  <si>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</si>
  <si>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</si>
  <si>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</si>
  <si>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</si>
  <si>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</si>
  <si>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</si>
  <si>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</si>
  <si>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</si>
  <si>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</si>
  <si>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</si>
  <si>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</si>
  <si>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</si>
  <si>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</si>
  <si>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</si>
  <si>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</si>
  <si>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</si>
  <si>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</si>
  <si>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</si>
  <si>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</si>
  <si>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</si>
  <si>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</si>
  <si>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</si>
  <si>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</si>
  <si>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</si>
  <si>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</si>
  <si>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</si>
  <si>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</si>
  <si>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</si>
  <si>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</si>
  <si>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</si>
  <si>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</si>
  <si>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</si>
  <si>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</si>
  <si>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</si>
  <si>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</si>
  <si>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</si>
  <si>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</si>
  <si>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</si>
  <si>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</si>
  <si>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</si>
  <si>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</si>
  <si>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</si>
  <si>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</si>
  <si>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</si>
  <si>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</si>
  <si>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</si>
  <si>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</si>
  <si>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</si>
  <si>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</si>
  <si>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</si>
  <si>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</si>
  <si>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</si>
  <si>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</si>
  <si>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</si>
  <si>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</si>
  <si>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</si>
  <si>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</si>
  <si>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</si>
  <si>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</si>
  <si>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</si>
  <si>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</si>
  <si>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</si>
  <si>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</si>
  <si>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</si>
  <si>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</si>
  <si>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</si>
  <si>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</si>
  <si>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</si>
  <si>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</si>
  <si>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</si>
  <si>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</si>
  <si>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</si>
  <si>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</si>
  <si>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</si>
  <si>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</si>
  <si>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</si>
  <si>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</si>
  <si>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</si>
  <si>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</si>
  <si>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</si>
  <si>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</si>
  <si>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</si>
  <si>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</si>
  <si>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</si>
  <si>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</si>
  <si>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</si>
  <si>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</si>
  <si>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</si>
  <si>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</si>
  <si>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</si>
  <si>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</si>
  <si>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</si>
  <si>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</si>
  <si>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</si>
  <si>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</si>
  <si>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</si>
  <si>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</si>
  <si>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</si>
  <si>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</si>
  <si>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</si>
  <si>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</si>
  <si>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</si>
  <si>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</si>
  <si>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</si>
  <si>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</si>
  <si>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</si>
  <si>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</si>
  <si>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</si>
  <si>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</si>
  <si>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</si>
  <si>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</si>
  <si>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</si>
  <si>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</si>
  <si>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</si>
  <si>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</si>
  <si>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</si>
  <si>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</si>
  <si>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</si>
  <si>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</si>
  <si>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</si>
  <si>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</si>
  <si>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</si>
  <si>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</si>
  <si>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</si>
  <si>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</si>
  <si>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</si>
  <si>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</si>
  <si>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</si>
  <si>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</si>
  <si>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</si>
  <si>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</si>
  <si>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</si>
  <si>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</si>
  <si>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</si>
  <si>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</si>
  <si>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</si>
  <si>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</si>
  <si>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</si>
  <si>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</si>
  <si>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</si>
  <si>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</si>
  <si>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</si>
  <si>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</si>
  <si>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</si>
  <si>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</si>
  <si>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</si>
  <si>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</si>
  <si>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</si>
  <si>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</si>
  <si>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</si>
  <si>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</si>
  <si>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</si>
  <si>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</si>
  <si>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</si>
  <si>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</si>
  <si>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</si>
  <si>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</si>
  <si>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</si>
  <si>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</si>
  <si>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</si>
  <si>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</si>
  <si>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</si>
  <si>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</si>
  <si>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</si>
  <si>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</si>
  <si>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</si>
  <si>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</si>
  <si>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</si>
  <si>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</si>
  <si>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</si>
  <si>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</si>
  <si>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</si>
  <si>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</si>
  <si>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</si>
  <si>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</si>
  <si>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</si>
  <si>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</si>
  <si>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</si>
  <si>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</si>
  <si>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</si>
  <si>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</si>
  <si>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</si>
  <si>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</si>
  <si>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</si>
  <si>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</si>
  <si>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</si>
  <si>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</si>
  <si>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</si>
  <si>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</si>
  <si>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</si>
  <si>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</si>
  <si>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</si>
  <si>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</si>
  <si>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</si>
  <si>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</si>
  <si>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</si>
  <si>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</si>
  <si>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</si>
  <si>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</si>
  <si>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</si>
  <si>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</si>
  <si>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</si>
  <si>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</si>
  <si>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</si>
  <si>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</si>
  <si>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</si>
  <si>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</si>
  <si>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</si>
  <si>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</si>
  <si>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</si>
  <si>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</si>
  <si>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</si>
  <si>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</si>
  <si>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</si>
  <si>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</si>
  <si>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</si>
  <si>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</si>
  <si>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</si>
  <si>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</si>
  <si>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</si>
  <si>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</si>
  <si>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</si>
  <si>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</si>
  <si>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</si>
  <si>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</si>
  <si>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</si>
  <si>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</si>
  <si>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</si>
  <si>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</si>
  <si>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</si>
  <si>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</si>
  <si>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</si>
  <si>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</si>
  <si>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</si>
  <si>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</si>
  <si>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</si>
  <si>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</si>
  <si>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</si>
  <si>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</si>
  <si>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</si>
  <si>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</si>
  <si>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</si>
  <si>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</si>
  <si>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</si>
  <si>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</si>
  <si>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</si>
  <si>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</si>
  <si>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</si>
  <si>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</si>
  <si>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</si>
  <si>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</si>
  <si>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</si>
  <si>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</si>
  <si>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</si>
  <si>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</si>
  <si>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</si>
  <si>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</si>
  <si>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</si>
  <si>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</si>
  <si>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</si>
  <si>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</si>
  <si>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</si>
  <si>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</si>
  <si>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</si>
  <si>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</si>
  <si>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</si>
  <si>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</si>
  <si>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</si>
  <si>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</si>
  <si>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</si>
  <si>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</si>
  <si>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</si>
  <si>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</si>
  <si>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</si>
  <si>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</si>
  <si>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</si>
  <si>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</si>
  <si>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</si>
  <si>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</si>
  <si>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</si>
  <si>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</si>
  <si>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</si>
  <si>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</si>
  <si>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</si>
  <si>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</si>
  <si>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</si>
  <si>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</si>
  <si>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</si>
  <si>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</si>
  <si>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</si>
  <si>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</si>
  <si>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</si>
  <si>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</si>
  <si>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</si>
  <si>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</si>
  <si>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</si>
  <si>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</si>
  <si>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</si>
  <si>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</si>
  <si>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</si>
  <si>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</si>
  <si>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</si>
  <si>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</si>
  <si>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</si>
  <si>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</si>
  <si>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</si>
  <si>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</si>
  <si>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</si>
  <si>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</si>
  <si>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</si>
  <si>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</si>
  <si>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</si>
  <si>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</si>
  <si>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</si>
  <si>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</si>
  <si>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</si>
  <si>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</si>
  <si>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</si>
  <si>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</si>
  <si>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</si>
  <si>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</si>
  <si>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</si>
  <si>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</si>
  <si>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</si>
  <si>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</si>
  <si>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</si>
  <si>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</si>
  <si>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</si>
  <si>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</si>
  <si>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</si>
  <si>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</si>
  <si>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</si>
  <si>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</si>
  <si>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</si>
  <si>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</si>
  <si>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</si>
  <si>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</si>
  <si>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</si>
  <si>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</si>
  <si>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</si>
  <si>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</si>
  <si>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</si>
  <si>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</si>
  <si>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</si>
  <si>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</si>
  <si>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</si>
  <si>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</si>
  <si>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</si>
  <si>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</si>
  <si>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</si>
  <si>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</si>
  <si>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</si>
  <si>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</si>
  <si>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</si>
  <si>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</si>
  <si>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</si>
  <si>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</si>
  <si>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</si>
  <si>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</si>
  <si>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</si>
  <si>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</si>
  <si>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</si>
  <si>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</si>
  <si>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</si>
  <si>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</si>
  <si>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</si>
  <si>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</si>
  <si>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</si>
  <si>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</si>
  <si>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</si>
  <si>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</si>
  <si>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</si>
  <si>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</si>
  <si>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</si>
  <si>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</si>
  <si>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</si>
  <si>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</si>
  <si>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</si>
  <si>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</si>
  <si>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</si>
  <si>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</si>
  <si>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</si>
  <si>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</si>
  <si>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</si>
  <si>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</si>
  <si>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</si>
  <si>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</si>
  <si>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</si>
  <si>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</si>
  <si>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</si>
  <si>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</si>
  <si>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</si>
  <si>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</si>
  <si>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</si>
  <si>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</si>
  <si>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</si>
  <si>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</si>
  <si>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</si>
  <si>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</si>
  <si>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</si>
  <si>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</si>
  <si>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</si>
  <si>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</si>
  <si>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</si>
  <si>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</si>
  <si>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</si>
  <si>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</si>
  <si>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</si>
  <si>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</si>
  <si>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</si>
  <si>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</si>
  <si>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</si>
  <si>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</si>
  <si>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</si>
  <si>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</si>
  <si>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</si>
  <si>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</si>
  <si>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</si>
  <si>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</si>
  <si>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</si>
  <si>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</si>
  <si>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</si>
  <si>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Baptist Health Plan, Inc.</t>
  </si>
  <si>
    <t>Bluegrass Family Health</t>
  </si>
  <si>
    <t>2015</t>
  </si>
  <si>
    <t>651 Perimeter Dr, Ste 300 Lexington, KY 40517-4136</t>
  </si>
  <si>
    <t>611241101</t>
  </si>
  <si>
    <t>068747</t>
  </si>
  <si>
    <t>95071</t>
  </si>
  <si>
    <t>77</t>
  </si>
  <si>
    <t>Incurred Claims</t>
  </si>
  <si>
    <t>Medical FFS</t>
  </si>
  <si>
    <t>Rx Drugs</t>
  </si>
  <si>
    <t>Capitations</t>
  </si>
  <si>
    <t>see breakout below</t>
  </si>
  <si>
    <t xml:space="preserve">Based on actual claims paid and incurred for each category plus an IBNR estiamte for each category that was proportiately allocated to match overall total </t>
  </si>
  <si>
    <t>Actual RxDrug paid claims that were proportionately adjusted to match eligible RxDrug expenses as provided by the PBMs</t>
  </si>
  <si>
    <t>based on actual capitations shown in database (DB entries based on membership and pmpm rates)</t>
  </si>
  <si>
    <t>NurseFirst (nurse triage 24/7 line) ($ .075 pmpm), Case management (staff plus 50% supervisor allocation), Evolent ($.88 pmpm for 6 months = $156,793), BHCC - 6 care advisors for 4 months- 25% of time, 15% director Healthcare Operations, 3.00% COO, 1.25% CEO</t>
  </si>
  <si>
    <t>Improve Health Outcomes</t>
  </si>
  <si>
    <t>Activities to Prevent Hospital Readmissions</t>
  </si>
  <si>
    <t>Discharge Planning Staff, BHCC - 6 care advisors for 4 months - 10% of time, 15% director Healthcare Operations, 3.0% COO, 1.25% CEO</t>
  </si>
  <si>
    <t>QI Nurse Review staff  , 15% director Healthcare Operations, 3.00% COO, 1.25% CEO</t>
  </si>
  <si>
    <t>Improve patient safety and reduce medical errors</t>
  </si>
  <si>
    <t>Wellness and Health Promotion Activities</t>
  </si>
  <si>
    <t>CCMS software, Evolent ($1.09 pmpm for 6 months = $194,090)</t>
  </si>
  <si>
    <t>Health Information Technology expenses related to healthcare quality</t>
  </si>
  <si>
    <t>Allowable ICD-10 expenses</t>
  </si>
  <si>
    <t>10% IT manager, 20% IT programmer, 15% staff coordinator, 5% IT director, 3% COO, Outside vendor for testing ($120,318)</t>
  </si>
  <si>
    <t>Federal taxes and assessments</t>
  </si>
  <si>
    <t>State insurance, premium and other taxes</t>
  </si>
  <si>
    <t xml:space="preserve">Community benefit expenditures </t>
  </si>
  <si>
    <t>Regulatory authority licenses and fees</t>
  </si>
  <si>
    <t>None</t>
  </si>
  <si>
    <t>Percentage based on premiums.</t>
  </si>
  <si>
    <t>Cost containment expenses not included in quality improvement expenses</t>
  </si>
  <si>
    <t>Express Scripts</t>
  </si>
  <si>
    <t>OPTUM</t>
  </si>
  <si>
    <t>Medimpact</t>
  </si>
  <si>
    <t>Percentage based on premiums</t>
  </si>
  <si>
    <t>Drug utilization review expense provided by PBM</t>
  </si>
  <si>
    <t>8.2% of capitation payment per Nervous and Mental vendor</t>
  </si>
  <si>
    <t>All other claims adjustment expenses</t>
  </si>
  <si>
    <t>12.8% of capitation payment per Nervous and Mental vendor</t>
  </si>
  <si>
    <t>Direct sales salaries and benefits</t>
  </si>
  <si>
    <t>Actual sales salaries for each state based on sales reps</t>
  </si>
  <si>
    <t>Agents and brokers fees and commissions</t>
  </si>
  <si>
    <t>Other taxes</t>
  </si>
  <si>
    <t>Other general and administrative expenses</t>
  </si>
  <si>
    <t>Community benefit expenditures</t>
  </si>
  <si>
    <t>None.</t>
  </si>
  <si>
    <t>ICD-10 implementation expenses</t>
  </si>
  <si>
    <t>10% IT manager, 15% IT programmers, 10% staff coordinator, 2% IT Director, and 1% COO</t>
  </si>
  <si>
    <t>not applicable</t>
  </si>
  <si>
    <t>none</t>
  </si>
  <si>
    <t>HealthyRoads Online ($ .10 pmpm for age over 18), Employers with HealthyRoads riders-subsidized, Administrative Support Staff, BHCC - 6 care advisors for 4 months - 15% of time, Evolent ($.14 pmpm for 6 months= $24,197), Medical review 20% (Dr. Jarboe), 33%Medical Director (Dr. Galloway), 3.00% COO, 1.25% CEO</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</si>
</sst>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8">
    <xf numFmtId="0" fontId="0" fillId="0" borderId="0" xfId="0"/>
    <xf numFmtId="0" fontId="31" fillId="0" borderId="109" xfId="0" applyFont="1" applyFill="1" applyBorder="1" applyAlignment="1" applyProtection="1">
      <alignment horizontal="left" wrapText="1" indent="3"/>
      <protection locked="0"/>
    </xf>
    <xf numFmtId="0" fontId="31" fillId="0" borderId="110" xfId="0" applyFont="1" applyBorder="1" applyAlignment="1" applyProtection="1">
      <alignment wrapText="1"/>
      <protection locked="0"/>
    </xf>
    <xf numFmtId="0" fontId="0" fillId="30" borderId="110" xfId="0" applyFont="1" applyFill="1" applyBorder="1" applyAlignment="1" applyProtection="1">
      <alignment wrapText="1"/>
      <protection locked="0"/>
    </xf>
    <xf numFmtId="0" fontId="0" fillId="0" borderId="109" xfId="0" applyBorder="1" applyAlignment="1" applyProtection="1">
      <alignment horizontal="left" wrapText="1" indent="3"/>
      <protection locked="0"/>
    </xf>
    <xf numFmtId="0" fontId="0" fillId="0" borderId="0" xfId="0" applyProtection="1">
      <protection locked="0"/>
    </xf>
    <xf numFmtId="0" fontId="0" fillId="0" borderId="108" xfId="0" applyBorder="1" applyAlignment="1" applyProtection="1">
      <alignment horizontal="left" wrapText="1" indent="3"/>
      <protection locked="0"/>
    </xf>
    <xf numFmtId="0" fontId="31" fillId="0" borderId="108"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110" xfId="0" applyFont="1" applyFill="1" applyBorder="1" applyAlignment="1" applyProtection="1">
      <protection locked="0"/>
    </xf>
    <xf numFmtId="6" fontId="0" fillId="28" borderId="30" xfId="56" applyNumberFormat="1" applyFont="1" applyFill="1" applyBorder="1" applyAlignment="1" applyProtection="1">
      <alignment vertical="top"/>
      <protection locked="0"/>
    </xf>
    <xf numFmtId="6" fontId="0" fillId="28" borderId="27" xfId="56" applyNumberFormat="1" applyFont="1" applyFill="1" applyBorder="1" applyAlignment="1" applyProtection="1">
      <alignment vertical="top"/>
      <protection locked="0"/>
    </xf>
    <xf numFmtId="165" fontId="0" fillId="28" borderId="28" xfId="1"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5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49"/>
      <tableStyleElement type="secondRowStripe" dxfId="648"/>
      <tableStyleElement type="firstColumnStripe" dxfId="647"/>
      <tableStyleElement type="secondColumnStripe" dxfId="64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Kentucky_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LR_Indiana_201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sheetData sheetId="1" refreshError="1"/>
      <sheetData sheetId="2">
        <row r="12">
          <cell r="P12">
            <v>86084</v>
          </cell>
        </row>
        <row r="32">
          <cell r="J32">
            <v>0</v>
          </cell>
        </row>
        <row r="34">
          <cell r="J34">
            <v>0</v>
          </cell>
        </row>
        <row r="36">
          <cell r="D36">
            <v>0</v>
          </cell>
        </row>
      </sheetData>
      <sheetData sheetId="3"/>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sheetData sheetId="1">
        <row r="6">
          <cell r="P6">
            <v>0</v>
          </cell>
        </row>
      </sheetData>
      <sheetData sheetId="2">
        <row r="5">
          <cell r="P5">
            <v>2094275</v>
          </cell>
        </row>
        <row r="12">
          <cell r="P12">
            <v>0</v>
          </cell>
        </row>
      </sheetData>
      <sheetData sheetId="3">
        <row r="5">
          <cell r="M5">
            <v>1421028</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c r="B1" s="92" t="s">
        <v>345</v>
      </c>
      <c r="C1" s="93"/>
    </row>
    <row r="2" spans="1:6"/>
    <row r="3" spans="1:6">
      <c r="B3" s="151" t="s">
        <v>348</v>
      </c>
      <c r="C3" s="152" t="s">
        <v>350</v>
      </c>
      <c r="F3" s="52"/>
    </row>
    <row r="4" spans="1:6">
      <c r="A4" s="486" t="s">
        <v>503</v>
      </c>
      <c r="B4" s="153" t="s">
        <v>45</v>
      </c>
      <c r="C4" s="485" t="s">
        <v>496</v>
      </c>
    </row>
    <row r="5" spans="1:6">
      <c r="B5" s="153" t="s">
        <v>215</v>
      </c>
      <c r="C5" s="485"/>
    </row>
    <row r="6" spans="1:6">
      <c r="B6" s="153" t="s">
        <v>216</v>
      </c>
      <c r="C6" s="485" t="s">
        <v>500</v>
      </c>
    </row>
    <row r="7" spans="1:6">
      <c r="B7" s="153" t="s">
        <v>128</v>
      </c>
      <c r="C7" s="485" t="s">
        <v>501</v>
      </c>
    </row>
    <row r="8" spans="1:6">
      <c r="B8" s="153" t="s">
        <v>36</v>
      </c>
      <c r="C8" s="485"/>
    </row>
    <row r="9" spans="1:6">
      <c r="B9" s="153" t="s">
        <v>41</v>
      </c>
      <c r="C9" s="485" t="s">
        <v>502</v>
      </c>
    </row>
    <row r="10" spans="1:6">
      <c r="B10" s="153" t="s">
        <v>58</v>
      </c>
      <c r="C10" s="485" t="s">
        <v>497</v>
      </c>
    </row>
    <row r="11" spans="1:6">
      <c r="B11" s="153" t="s">
        <v>349</v>
      </c>
      <c r="C11" s="485"/>
    </row>
    <row r="12" spans="1:6">
      <c r="B12" s="153" t="s">
        <v>35</v>
      </c>
      <c r="C12" s="485" t="s">
        <v>149</v>
      </c>
    </row>
    <row r="13" spans="1:6">
      <c r="B13" s="153" t="s">
        <v>50</v>
      </c>
      <c r="C13" s="485" t="s">
        <v>157</v>
      </c>
    </row>
    <row r="14" spans="1:6">
      <c r="B14" s="153" t="s">
        <v>51</v>
      </c>
      <c r="C14" s="485" t="s">
        <v>499</v>
      </c>
    </row>
    <row r="15" spans="1:6">
      <c r="B15" s="153" t="s">
        <v>217</v>
      </c>
      <c r="C15" s="485" t="s">
        <v>135</v>
      </c>
    </row>
    <row r="16" spans="1:6">
      <c r="B16" s="153" t="s">
        <v>434</v>
      </c>
      <c r="C16" s="484"/>
    </row>
    <row r="17" spans="1:3">
      <c r="B17" s="154" t="s">
        <v>219</v>
      </c>
      <c r="C17" s="487" t="s">
        <v>135</v>
      </c>
    </row>
    <row r="18" spans="1:3">
      <c r="B18" s="153" t="s">
        <v>218</v>
      </c>
      <c r="C18" s="485" t="s">
        <v>133</v>
      </c>
    </row>
    <row r="19" spans="1:3">
      <c r="A19" s="168"/>
      <c r="B19" s="155" t="s">
        <v>53</v>
      </c>
      <c r="C19" s="485" t="s">
        <v>498</v>
      </c>
    </row>
    <row r="20" spans="1:3">
      <c r="A20" s="168" t="s">
        <v>491</v>
      </c>
      <c r="B20" s="43"/>
    </row>
    <row r="21" spans="1:3">
      <c r="B21" s="43"/>
    </row>
    <row r="22" spans="1:3">
      <c r="B22" s="43" t="s">
        <v>397</v>
      </c>
    </row>
    <row r="23" spans="1:3">
      <c r="B23" s="90" t="s">
        <v>398</v>
      </c>
    </row>
    <row r="24" spans="1:3">
      <c r="B24" s="91" t="s">
        <v>202</v>
      </c>
    </row>
    <row r="25" spans="1:3">
      <c r="B25" s="90" t="s">
        <v>307</v>
      </c>
    </row>
    <row r="26" spans="1:3">
      <c r="B26" s="90"/>
    </row>
    <row r="27" spans="1:3" ht="153">
      <c r="B27" s="90"/>
      <c r="C27" s="100"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J6" sqref="J6"/>
    </sheetView>
  </sheetViews>
  <sheetFormatPr defaultColWidth="9.28515625" defaultRowHeight="12.75" zeroHeight="1"/>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c r="B1" s="96" t="s">
        <v>346</v>
      </c>
      <c r="D1" s="8"/>
    </row>
    <row r="2" spans="1:49"/>
    <row r="3" spans="1:49" s="42" customFormat="1" ht="107.45" customHeight="1">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c r="B5" s="244" t="s">
        <v>222</v>
      </c>
      <c r="C5" s="208"/>
      <c r="D5" s="218">
        <f>'Pt 2 Premium and Claims'!D6+'Pt 2 Premium and Claims'!D5-'Pt 2 Premium and Claims'!D7-'Pt 2 Premium and Claims'!D13+'Pt 2 Premium and Claims'!D14+'Pt 2 Premium and Claims'!D15+'Pt 2 Premium and Claims'!D16+'Pt 2 Premium and Claims'!D17</f>
        <v>18184</v>
      </c>
      <c r="E5" s="218">
        <f>'Pt 2 Premium and Claims'!E6+'Pt 2 Premium and Claims'!E5-'Pt 2 Premium and Claims'!E7-'Pt 2 Premium and Claims'!E13+'Pt 2 Premium and Claims'!E14+'Pt 2 Premium and Claims'!E15+'Pt 2 Premium and Claims'!E16+'Pt 2 Premium and Claims'!E17</f>
        <v>18184</v>
      </c>
      <c r="F5" s="219"/>
      <c r="G5" s="219"/>
      <c r="H5" s="219"/>
      <c r="I5" s="218"/>
      <c r="J5" s="218">
        <f>'Pt 2 Premium and Claims'!J6+'Pt 2 Premium and Claims'!J5-'Pt 2 Premium and Claims'!J7-'Pt 2 Premium and Claims'!J13+'Pt 2 Premium and Claims'!J14+'Pt 2 Premium and Claims'!J15+'Pt 2 Premium and Claims'!J16+'Pt 2 Premium and Claims'!J17</f>
        <v>22696761.63245108</v>
      </c>
      <c r="K5" s="218">
        <f>'Pt 2 Premium and Claims'!K6+'Pt 2 Premium and Claims'!K5-'Pt 2 Premium and Claims'!K7-'Pt 2 Premium and Claims'!K13+'Pt 2 Premium and Claims'!K14+'Pt 2 Premium and Claims'!K15+'Pt 2 Premium and Claims'!K16+'Pt 2 Premium and Claims'!K17</f>
        <v>22696761.63245108</v>
      </c>
      <c r="L5" s="219"/>
      <c r="M5" s="219"/>
      <c r="N5" s="219"/>
      <c r="O5" s="218">
        <f>'Pt 2 Premium and Claims'!O6+'Pt 2 Premium and Claims'!O5-'Pt 2 Premium and Claims'!O7-'Pt 2 Premium and Claims'!O13+'Pt 2 Premium and Claims'!O14+'Pt 2 Premium and Claims'!O15+'Pt 2 Premium and Claims'!O16+'Pt 2 Premium and Claims'!O17</f>
        <v>8463594.4199999999</v>
      </c>
      <c r="P5" s="218">
        <f>'Pt 2 Premium and Claims'!P6+'Pt 2 Premium and Claims'!P5-'Pt 2 Premium and Claims'!P7-'Pt 2 Premium and Claims'!P13+'Pt 2 Premium and Claims'!P14+'Pt 2 Premium and Claims'!P15+'Pt 2 Premium and Claims'!P16+'Pt 2 Premium and Claims'!P17</f>
        <v>111439865</v>
      </c>
      <c r="Q5" s="218">
        <f>'Pt 2 Premium and Claims'!Q6+'Pt 2 Premium and Claims'!Q5-'Pt 2 Premium and Claims'!Q7-'Pt 2 Premium and Claims'!Q13+'Pt 2 Premium and Claims'!Q14+'Pt 2 Premium and Claims'!Q15+'Pt 2 Premium and Claims'!Q16+'Pt 2 Premium and Claims'!Q17</f>
        <v>111439865</v>
      </c>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c r="B6" s="245" t="s">
        <v>223</v>
      </c>
      <c r="C6" s="209" t="s">
        <v>12</v>
      </c>
      <c r="D6" s="222">
        <v>0</v>
      </c>
      <c r="E6" s="402">
        <v>0</v>
      </c>
      <c r="F6" s="223"/>
      <c r="G6" s="224"/>
      <c r="H6" s="224"/>
      <c r="I6" s="225"/>
      <c r="J6" s="402">
        <v>0</v>
      </c>
      <c r="K6" s="402">
        <v>0</v>
      </c>
      <c r="L6" s="223"/>
      <c r="M6" s="224"/>
      <c r="N6" s="224"/>
      <c r="O6" s="402">
        <v>0</v>
      </c>
      <c r="P6" s="402">
        <v>0</v>
      </c>
      <c r="Q6" s="402">
        <v>0</v>
      </c>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c r="B7" s="245" t="s">
        <v>224</v>
      </c>
      <c r="C7" s="209" t="s">
        <v>13</v>
      </c>
      <c r="D7" s="402">
        <v>0</v>
      </c>
      <c r="E7" s="402">
        <v>0</v>
      </c>
      <c r="F7" s="223"/>
      <c r="G7" s="223"/>
      <c r="H7" s="223"/>
      <c r="I7" s="222"/>
      <c r="J7" s="402">
        <v>0</v>
      </c>
      <c r="K7" s="402">
        <v>0</v>
      </c>
      <c r="L7" s="223"/>
      <c r="M7" s="223"/>
      <c r="N7" s="223"/>
      <c r="O7" s="402">
        <v>0</v>
      </c>
      <c r="P7" s="402">
        <v>0</v>
      </c>
      <c r="Q7" s="402">
        <v>0</v>
      </c>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c r="B8" s="245" t="s">
        <v>225</v>
      </c>
      <c r="C8" s="209" t="s">
        <v>59</v>
      </c>
      <c r="D8" s="402">
        <v>-175</v>
      </c>
      <c r="E8" s="274"/>
      <c r="F8" s="275"/>
      <c r="G8" s="275"/>
      <c r="H8" s="275"/>
      <c r="I8" s="278"/>
      <c r="J8" s="402">
        <v>-154724</v>
      </c>
      <c r="K8" s="274"/>
      <c r="L8" s="275"/>
      <c r="M8" s="275"/>
      <c r="N8" s="275"/>
      <c r="O8" s="278"/>
      <c r="P8" s="402">
        <v>-730662</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c r="B9" s="245" t="s">
        <v>226</v>
      </c>
      <c r="C9" s="209" t="s">
        <v>60</v>
      </c>
      <c r="D9" s="402">
        <v>0</v>
      </c>
      <c r="E9" s="273"/>
      <c r="F9" s="276"/>
      <c r="G9" s="276"/>
      <c r="H9" s="276"/>
      <c r="I9" s="277"/>
      <c r="J9" s="402">
        <v>0</v>
      </c>
      <c r="K9" s="273"/>
      <c r="L9" s="276"/>
      <c r="M9" s="276"/>
      <c r="N9" s="276"/>
      <c r="O9" s="277"/>
      <c r="P9" s="402">
        <v>0</v>
      </c>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c r="B10" s="245" t="s">
        <v>227</v>
      </c>
      <c r="C10" s="209" t="s">
        <v>52</v>
      </c>
      <c r="D10" s="402">
        <v>0</v>
      </c>
      <c r="E10" s="273"/>
      <c r="F10" s="276"/>
      <c r="G10" s="276"/>
      <c r="H10" s="276"/>
      <c r="I10" s="277"/>
      <c r="J10" s="402">
        <v>0</v>
      </c>
      <c r="K10" s="273"/>
      <c r="L10" s="276"/>
      <c r="M10" s="276"/>
      <c r="N10" s="276"/>
      <c r="O10" s="277"/>
      <c r="P10" s="402">
        <v>0</v>
      </c>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2" customFormat="1" ht="16.5">
      <c r="A11" s="42"/>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2" customFormat="1">
      <c r="A12" s="42"/>
      <c r="B12" s="244" t="s">
        <v>229</v>
      </c>
      <c r="C12" s="208"/>
      <c r="D12" s="218">
        <f>'Pt 2 Premium and Claims'!D54</f>
        <v>131515</v>
      </c>
      <c r="E12" s="218">
        <f>'Pt 2 Premium and Claims'!E54</f>
        <v>123278.52830094814</v>
      </c>
      <c r="F12" s="219"/>
      <c r="G12" s="219"/>
      <c r="H12" s="219"/>
      <c r="I12" s="218"/>
      <c r="J12" s="218">
        <f>'Pt 2 Premium and Claims'!J54</f>
        <v>18928573</v>
      </c>
      <c r="K12" s="218">
        <f>'Pt 2 Premium and Claims'!K54</f>
        <v>19114650.374277338</v>
      </c>
      <c r="L12" s="219"/>
      <c r="M12" s="219"/>
      <c r="N12" s="219"/>
      <c r="O12" s="218">
        <f>'Pt 2 Premium and Claims'!O54</f>
        <v>10058795.779999999</v>
      </c>
      <c r="P12" s="218">
        <f>'Pt 2 Premium and Claims'!P54</f>
        <v>103571869</v>
      </c>
      <c r="Q12" s="218">
        <f>'Pt 2 Premium and Claims'!Q54</f>
        <v>105400491.28201787</v>
      </c>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c r="B13" s="245" t="s">
        <v>230</v>
      </c>
      <c r="C13" s="209" t="s">
        <v>37</v>
      </c>
      <c r="D13" s="402">
        <v>16414</v>
      </c>
      <c r="E13" s="402">
        <v>16415</v>
      </c>
      <c r="F13" s="223"/>
      <c r="G13" s="274"/>
      <c r="H13" s="275"/>
      <c r="I13" s="222"/>
      <c r="J13" s="402">
        <v>3599896</v>
      </c>
      <c r="K13" s="402">
        <v>3624051</v>
      </c>
      <c r="L13" s="402"/>
      <c r="M13" s="274"/>
      <c r="N13" s="275"/>
      <c r="O13" s="402">
        <v>2068160</v>
      </c>
      <c r="P13" s="402">
        <v>21308667</v>
      </c>
      <c r="Q13" s="402">
        <v>21149393</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c r="B14" s="245" t="s">
        <v>231</v>
      </c>
      <c r="C14" s="209" t="s">
        <v>6</v>
      </c>
      <c r="D14" s="402">
        <v>1862</v>
      </c>
      <c r="E14" s="402">
        <v>1862</v>
      </c>
      <c r="F14" s="223"/>
      <c r="G14" s="273"/>
      <c r="H14" s="276"/>
      <c r="I14" s="222"/>
      <c r="J14" s="402">
        <v>408264</v>
      </c>
      <c r="K14" s="402">
        <v>407850.48</v>
      </c>
      <c r="L14" s="402"/>
      <c r="M14" s="273"/>
      <c r="N14" s="276"/>
      <c r="O14" s="402">
        <v>192214.92</v>
      </c>
      <c r="P14" s="402">
        <v>2401214</v>
      </c>
      <c r="Q14" s="402">
        <v>2361636.9</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c r="B15" s="245" t="s">
        <v>232</v>
      </c>
      <c r="C15" s="209" t="s">
        <v>7</v>
      </c>
      <c r="D15" s="402">
        <v>0</v>
      </c>
      <c r="E15" s="402">
        <v>0</v>
      </c>
      <c r="F15" s="223"/>
      <c r="G15" s="273"/>
      <c r="H15" s="279"/>
      <c r="I15" s="222"/>
      <c r="J15" s="402">
        <v>0</v>
      </c>
      <c r="K15" s="402">
        <v>0</v>
      </c>
      <c r="L15" s="402"/>
      <c r="M15" s="273"/>
      <c r="N15" s="279"/>
      <c r="O15" s="402">
        <v>0</v>
      </c>
      <c r="P15" s="402">
        <v>0</v>
      </c>
      <c r="Q15" s="402">
        <v>0</v>
      </c>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c r="B16" s="245" t="s">
        <v>233</v>
      </c>
      <c r="C16" s="209" t="s">
        <v>61</v>
      </c>
      <c r="D16" s="402">
        <v>-32</v>
      </c>
      <c r="E16" s="274"/>
      <c r="F16" s="275"/>
      <c r="G16" s="276"/>
      <c r="H16" s="276"/>
      <c r="I16" s="278"/>
      <c r="J16" s="402">
        <v>-41411</v>
      </c>
      <c r="K16" s="274"/>
      <c r="L16" s="275"/>
      <c r="M16" s="276"/>
      <c r="N16" s="276"/>
      <c r="O16" s="278"/>
      <c r="P16" s="402">
        <v>186725</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c r="B17" s="245" t="s">
        <v>234</v>
      </c>
      <c r="C17" s="209" t="s">
        <v>62</v>
      </c>
      <c r="D17" s="402">
        <v>1302199</v>
      </c>
      <c r="E17" s="273"/>
      <c r="F17" s="276"/>
      <c r="G17" s="276"/>
      <c r="H17" s="276"/>
      <c r="I17" s="277"/>
      <c r="J17" s="402">
        <v>1014578</v>
      </c>
      <c r="K17" s="273"/>
      <c r="L17" s="276"/>
      <c r="M17" s="276"/>
      <c r="N17" s="276"/>
      <c r="O17" s="277"/>
      <c r="P17" s="402">
        <v>1196355</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c r="B18" s="245" t="s">
        <v>235</v>
      </c>
      <c r="C18" s="209" t="s">
        <v>63</v>
      </c>
      <c r="D18" s="402">
        <v>0</v>
      </c>
      <c r="E18" s="273"/>
      <c r="F18" s="276"/>
      <c r="G18" s="276"/>
      <c r="H18" s="279"/>
      <c r="I18" s="277"/>
      <c r="J18" s="402">
        <v>0</v>
      </c>
      <c r="K18" s="273"/>
      <c r="L18" s="276"/>
      <c r="M18" s="276"/>
      <c r="N18" s="279"/>
      <c r="O18" s="277"/>
      <c r="P18" s="402">
        <v>0</v>
      </c>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c r="B19" s="245" t="s">
        <v>236</v>
      </c>
      <c r="C19" s="209" t="s">
        <v>64</v>
      </c>
      <c r="D19" s="402">
        <v>0</v>
      </c>
      <c r="E19" s="273"/>
      <c r="F19" s="276"/>
      <c r="G19" s="276"/>
      <c r="H19" s="276"/>
      <c r="I19" s="277"/>
      <c r="J19" s="402">
        <v>0</v>
      </c>
      <c r="K19" s="273"/>
      <c r="L19" s="276"/>
      <c r="M19" s="276"/>
      <c r="N19" s="276"/>
      <c r="O19" s="277"/>
      <c r="P19" s="402">
        <v>0</v>
      </c>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c r="B20" s="245" t="s">
        <v>237</v>
      </c>
      <c r="C20" s="209" t="s">
        <v>65</v>
      </c>
      <c r="D20" s="402">
        <v>0</v>
      </c>
      <c r="E20" s="273"/>
      <c r="F20" s="276"/>
      <c r="G20" s="276"/>
      <c r="H20" s="276"/>
      <c r="I20" s="277"/>
      <c r="J20" s="402">
        <v>0</v>
      </c>
      <c r="K20" s="273"/>
      <c r="L20" s="276"/>
      <c r="M20" s="276"/>
      <c r="N20" s="276"/>
      <c r="O20" s="277"/>
      <c r="P20" s="402">
        <v>0</v>
      </c>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ht="13.5" thickBot="1">
      <c r="B21" s="245" t="s">
        <v>238</v>
      </c>
      <c r="C21" s="209" t="s">
        <v>66</v>
      </c>
      <c r="D21" s="402">
        <v>0</v>
      </c>
      <c r="E21" s="273"/>
      <c r="F21" s="276"/>
      <c r="G21" s="276"/>
      <c r="H21" s="276"/>
      <c r="I21" s="277"/>
      <c r="J21" s="402">
        <v>0</v>
      </c>
      <c r="K21" s="273"/>
      <c r="L21" s="276"/>
      <c r="M21" s="276"/>
      <c r="N21" s="276"/>
      <c r="O21" s="277"/>
      <c r="P21" s="402">
        <v>0</v>
      </c>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25" thickTop="1">
      <c r="B22" s="245" t="s">
        <v>492</v>
      </c>
      <c r="C22" s="209" t="s">
        <v>28</v>
      </c>
      <c r="D22" s="218">
        <f>'Pt 2 Premium and Claims'!D55</f>
        <v>0</v>
      </c>
      <c r="E22" s="218">
        <f>'Pt 2 Premium and Claims'!E55</f>
        <v>0</v>
      </c>
      <c r="F22" s="228"/>
      <c r="G22" s="228"/>
      <c r="H22" s="228"/>
      <c r="I22" s="227"/>
      <c r="J22" s="218">
        <f>'Pt 2 Premium and Claims'!J55</f>
        <v>0</v>
      </c>
      <c r="K22" s="218">
        <f>'Pt 2 Premium and Claims'!K55</f>
        <v>0</v>
      </c>
      <c r="L22" s="228"/>
      <c r="M22" s="228"/>
      <c r="N22" s="228"/>
      <c r="O22" s="218">
        <f>'Pt 2 Premium and Claims'!O55</f>
        <v>0</v>
      </c>
      <c r="P22" s="218">
        <f>'Pt 2 Premium and Claims'!P55</f>
        <v>0</v>
      </c>
      <c r="Q22" s="218">
        <f>'Pt 2 Premium and Claims'!Q55</f>
        <v>0</v>
      </c>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75" thickBot="1">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2" customFormat="1" ht="25.5">
      <c r="A24" s="42"/>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2" customFormat="1">
      <c r="A25" s="42"/>
      <c r="B25" s="248" t="s">
        <v>241</v>
      </c>
      <c r="C25" s="209"/>
      <c r="D25" s="402">
        <v>600.09350555398248</v>
      </c>
      <c r="E25" s="402">
        <v>600.09350555398248</v>
      </c>
      <c r="F25" s="223"/>
      <c r="G25" s="223"/>
      <c r="H25" s="223"/>
      <c r="I25" s="222"/>
      <c r="J25" s="402">
        <v>419459.50137166679</v>
      </c>
      <c r="K25" s="402">
        <v>419459.50137166679</v>
      </c>
      <c r="L25" s="223"/>
      <c r="M25" s="223"/>
      <c r="N25" s="223"/>
      <c r="O25" s="402">
        <v>194641.10385984118</v>
      </c>
      <c r="P25" s="402">
        <v>1951994.2684258569</v>
      </c>
      <c r="Q25" s="402">
        <v>1951994.2684258569</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2" customFormat="1">
      <c r="A26" s="42"/>
      <c r="B26" s="248" t="s">
        <v>242</v>
      </c>
      <c r="C26" s="209"/>
      <c r="D26" s="402">
        <v>9.18</v>
      </c>
      <c r="E26" s="402">
        <v>9.18</v>
      </c>
      <c r="F26" s="223"/>
      <c r="G26" s="223"/>
      <c r="H26" s="223"/>
      <c r="I26" s="222"/>
      <c r="J26" s="402">
        <v>10369.08</v>
      </c>
      <c r="K26" s="402">
        <v>10369.08</v>
      </c>
      <c r="L26" s="223"/>
      <c r="M26" s="223"/>
      <c r="N26" s="223"/>
      <c r="O26" s="402">
        <v>4811.5471710884185</v>
      </c>
      <c r="P26" s="402">
        <v>55429.56</v>
      </c>
      <c r="Q26" s="402">
        <v>55429.56</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2" customFormat="1">
      <c r="B27" s="248" t="s">
        <v>243</v>
      </c>
      <c r="C27" s="209"/>
      <c r="D27" s="402">
        <v>152.55649444601767</v>
      </c>
      <c r="E27" s="402">
        <v>152.55649444601767</v>
      </c>
      <c r="F27" s="223"/>
      <c r="G27" s="223"/>
      <c r="H27" s="223"/>
      <c r="I27" s="222"/>
      <c r="J27" s="402">
        <v>199349.39862833318</v>
      </c>
      <c r="K27" s="402">
        <v>199349.39862833318</v>
      </c>
      <c r="L27" s="223"/>
      <c r="M27" s="223"/>
      <c r="N27" s="223"/>
      <c r="O27" s="402">
        <v>92503.774204493937</v>
      </c>
      <c r="P27" s="402">
        <v>910463.03157414333</v>
      </c>
      <c r="Q27" s="402">
        <v>910463.03157414333</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2" customFormat="1">
      <c r="A28" s="42"/>
      <c r="B28" s="248" t="s">
        <v>244</v>
      </c>
      <c r="C28" s="209"/>
      <c r="D28" s="402">
        <v>0</v>
      </c>
      <c r="E28" s="402">
        <v>0</v>
      </c>
      <c r="F28" s="223"/>
      <c r="G28" s="223"/>
      <c r="H28" s="223"/>
      <c r="I28" s="222"/>
      <c r="J28" s="402">
        <v>0</v>
      </c>
      <c r="K28" s="402">
        <v>0</v>
      </c>
      <c r="L28" s="223"/>
      <c r="M28" s="223"/>
      <c r="N28" s="223"/>
      <c r="O28" s="402">
        <v>0</v>
      </c>
      <c r="P28" s="402">
        <v>0</v>
      </c>
      <c r="Q28" s="402">
        <v>0</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c r="B30" s="248" t="s">
        <v>246</v>
      </c>
      <c r="C30" s="209"/>
      <c r="D30" s="402">
        <v>27</v>
      </c>
      <c r="E30" s="402">
        <v>27</v>
      </c>
      <c r="F30" s="223"/>
      <c r="G30" s="223"/>
      <c r="H30" s="223"/>
      <c r="I30" s="222"/>
      <c r="J30" s="402">
        <v>23957</v>
      </c>
      <c r="K30" s="402">
        <v>23957</v>
      </c>
      <c r="L30" s="223"/>
      <c r="M30" s="223"/>
      <c r="N30" s="223"/>
      <c r="O30" s="402">
        <v>11116.727383506082</v>
      </c>
      <c r="P30" s="402">
        <v>115369</v>
      </c>
      <c r="Q30" s="402">
        <v>115369</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c r="B31" s="248" t="s">
        <v>247</v>
      </c>
      <c r="C31" s="209"/>
      <c r="D31" s="402">
        <v>0</v>
      </c>
      <c r="E31" s="402">
        <v>0</v>
      </c>
      <c r="F31" s="223"/>
      <c r="G31" s="223"/>
      <c r="H31" s="223"/>
      <c r="I31" s="222"/>
      <c r="J31" s="402">
        <v>0</v>
      </c>
      <c r="K31" s="402">
        <v>0</v>
      </c>
      <c r="L31" s="223"/>
      <c r="M31" s="223"/>
      <c r="N31" s="223"/>
      <c r="O31" s="402">
        <v>0</v>
      </c>
      <c r="P31" s="402">
        <v>0</v>
      </c>
      <c r="Q31" s="402">
        <v>0</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c r="B32" s="248" t="s">
        <v>248</v>
      </c>
      <c r="C32" s="209" t="s">
        <v>82</v>
      </c>
      <c r="D32" s="402">
        <v>0</v>
      </c>
      <c r="E32" s="402">
        <v>0</v>
      </c>
      <c r="F32" s="223"/>
      <c r="G32" s="223"/>
      <c r="H32" s="223"/>
      <c r="I32" s="222"/>
      <c r="J32" s="402">
        <v>0</v>
      </c>
      <c r="K32" s="402">
        <v>0</v>
      </c>
      <c r="L32" s="223"/>
      <c r="M32" s="223"/>
      <c r="N32" s="223"/>
      <c r="O32" s="402">
        <v>0</v>
      </c>
      <c r="P32" s="402">
        <v>0</v>
      </c>
      <c r="Q32" s="402">
        <v>0</v>
      </c>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c r="A33" s="10"/>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c r="B34" s="248" t="s">
        <v>250</v>
      </c>
      <c r="C34" s="209"/>
      <c r="D34" s="402">
        <v>187.17</v>
      </c>
      <c r="E34" s="402">
        <v>187.17</v>
      </c>
      <c r="F34" s="223"/>
      <c r="G34" s="223"/>
      <c r="H34" s="223"/>
      <c r="I34" s="222"/>
      <c r="J34" s="402">
        <v>211414.02</v>
      </c>
      <c r="K34" s="402">
        <v>211414.02</v>
      </c>
      <c r="L34" s="223"/>
      <c r="M34" s="223"/>
      <c r="N34" s="223"/>
      <c r="O34" s="402">
        <v>98102.100654969428</v>
      </c>
      <c r="P34" s="402">
        <v>1130147.1400000001</v>
      </c>
      <c r="Q34" s="402">
        <v>1130147.1400000001</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c r="B35" s="248" t="s">
        <v>251</v>
      </c>
      <c r="C35" s="209"/>
      <c r="D35" s="402">
        <v>181.84</v>
      </c>
      <c r="E35" s="402">
        <v>181.84</v>
      </c>
      <c r="F35" s="223"/>
      <c r="G35" s="223"/>
      <c r="H35" s="223"/>
      <c r="I35" s="222"/>
      <c r="J35" s="402">
        <v>237614.89</v>
      </c>
      <c r="K35" s="402">
        <v>237614.89</v>
      </c>
      <c r="L35" s="223"/>
      <c r="M35" s="223"/>
      <c r="N35" s="223"/>
      <c r="O35" s="402">
        <v>110260.04735116191</v>
      </c>
      <c r="P35" s="402">
        <v>1085228.1200000001</v>
      </c>
      <c r="Q35" s="402">
        <v>1085228.1200000001</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7.25" thickBot="1">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ht="13.5" thickTop="1">
      <c r="B37" s="250" t="s">
        <v>253</v>
      </c>
      <c r="C37" s="208" t="s">
        <v>15</v>
      </c>
      <c r="D37" s="402">
        <v>64</v>
      </c>
      <c r="E37" s="402">
        <v>64</v>
      </c>
      <c r="F37" s="231"/>
      <c r="G37" s="231"/>
      <c r="H37" s="231"/>
      <c r="I37" s="230"/>
      <c r="J37" s="402">
        <v>80538</v>
      </c>
      <c r="K37" s="402">
        <v>121486.64900848237</v>
      </c>
      <c r="L37" s="231"/>
      <c r="M37" s="231"/>
      <c r="N37" s="231"/>
      <c r="O37" s="402">
        <v>56373.250313603043</v>
      </c>
      <c r="P37" s="402">
        <v>375239</v>
      </c>
      <c r="Q37" s="402">
        <v>594136.49111151753</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c r="B38" s="245" t="s">
        <v>254</v>
      </c>
      <c r="C38" s="209" t="s">
        <v>16</v>
      </c>
      <c r="D38" s="402">
        <v>16</v>
      </c>
      <c r="E38" s="402">
        <v>16</v>
      </c>
      <c r="F38" s="223"/>
      <c r="G38" s="223"/>
      <c r="H38" s="223"/>
      <c r="I38" s="222"/>
      <c r="J38" s="402">
        <v>20800</v>
      </c>
      <c r="K38" s="402">
        <v>29297.461059999998</v>
      </c>
      <c r="L38" s="223"/>
      <c r="M38" s="223"/>
      <c r="N38" s="223"/>
      <c r="O38" s="402">
        <v>13594.852762570652</v>
      </c>
      <c r="P38" s="402">
        <v>96911</v>
      </c>
      <c r="Q38" s="402">
        <v>142335.52442</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c r="B39" s="248" t="s">
        <v>255</v>
      </c>
      <c r="C39" s="209" t="s">
        <v>17</v>
      </c>
      <c r="D39" s="402">
        <v>39</v>
      </c>
      <c r="E39" s="402">
        <v>39</v>
      </c>
      <c r="F39" s="223"/>
      <c r="G39" s="223"/>
      <c r="H39" s="223"/>
      <c r="I39" s="222"/>
      <c r="J39" s="402">
        <v>49040</v>
      </c>
      <c r="K39" s="402">
        <v>57114.632988482386</v>
      </c>
      <c r="L39" s="223"/>
      <c r="M39" s="223"/>
      <c r="N39" s="223"/>
      <c r="O39" s="402">
        <v>26502.809389404432</v>
      </c>
      <c r="P39" s="402">
        <v>228486</v>
      </c>
      <c r="Q39" s="402">
        <v>271650.22997151758</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c r="B40" s="248" t="s">
        <v>256</v>
      </c>
      <c r="C40" s="209" t="s">
        <v>38</v>
      </c>
      <c r="D40" s="402">
        <v>33</v>
      </c>
      <c r="E40" s="402">
        <v>33</v>
      </c>
      <c r="F40" s="223"/>
      <c r="G40" s="223"/>
      <c r="H40" s="223"/>
      <c r="I40" s="222"/>
      <c r="J40" s="402">
        <v>41287</v>
      </c>
      <c r="K40" s="402">
        <v>42574.494100000004</v>
      </c>
      <c r="L40" s="223"/>
      <c r="M40" s="223"/>
      <c r="N40" s="223"/>
      <c r="O40" s="402">
        <v>19755.77260927446</v>
      </c>
      <c r="P40" s="402">
        <v>192360</v>
      </c>
      <c r="Q40" s="402">
        <v>199242.5037</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2" customFormat="1" ht="25.5">
      <c r="A41" s="42"/>
      <c r="B41" s="248" t="s">
        <v>257</v>
      </c>
      <c r="C41" s="209" t="s">
        <v>129</v>
      </c>
      <c r="D41" s="402">
        <v>94</v>
      </c>
      <c r="E41" s="402">
        <v>94</v>
      </c>
      <c r="F41" s="223"/>
      <c r="G41" s="223"/>
      <c r="H41" s="223"/>
      <c r="I41" s="222"/>
      <c r="J41" s="402">
        <v>118590</v>
      </c>
      <c r="K41" s="402">
        <v>118590</v>
      </c>
      <c r="L41" s="223"/>
      <c r="M41" s="223"/>
      <c r="N41" s="223"/>
      <c r="O41" s="402">
        <v>55029.123029176706</v>
      </c>
      <c r="P41" s="402">
        <v>552528</v>
      </c>
      <c r="Q41" s="402">
        <v>552528</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2" customFormat="1" ht="24.95" customHeight="1">
      <c r="A42" s="42"/>
      <c r="B42" s="245" t="s">
        <v>258</v>
      </c>
      <c r="C42" s="209" t="s">
        <v>87</v>
      </c>
      <c r="D42" s="402">
        <v>0</v>
      </c>
      <c r="E42" s="402">
        <v>0</v>
      </c>
      <c r="F42" s="223"/>
      <c r="G42" s="223"/>
      <c r="H42" s="223"/>
      <c r="I42" s="222"/>
      <c r="J42" s="402">
        <v>0</v>
      </c>
      <c r="K42" s="402">
        <v>0</v>
      </c>
      <c r="L42" s="223"/>
      <c r="M42" s="223"/>
      <c r="N42" s="223"/>
      <c r="O42" s="402">
        <v>0</v>
      </c>
      <c r="P42" s="402">
        <v>0</v>
      </c>
      <c r="Q42" s="402">
        <v>0</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7.25" thickBot="1">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25" thickTop="1">
      <c r="B44" s="250" t="s">
        <v>260</v>
      </c>
      <c r="C44" s="208" t="s">
        <v>18</v>
      </c>
      <c r="D44" s="402">
        <v>157</v>
      </c>
      <c r="E44" s="402">
        <v>157</v>
      </c>
      <c r="F44" s="231"/>
      <c r="G44" s="231"/>
      <c r="H44" s="231"/>
      <c r="I44" s="230"/>
      <c r="J44" s="402">
        <v>185707</v>
      </c>
      <c r="K44" s="402">
        <v>185707</v>
      </c>
      <c r="L44" s="231"/>
      <c r="M44" s="231"/>
      <c r="N44" s="231"/>
      <c r="O44" s="402">
        <v>86173.314363599959</v>
      </c>
      <c r="P44" s="402">
        <v>949415</v>
      </c>
      <c r="Q44" s="402">
        <v>949415</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c r="B45" s="251" t="s">
        <v>261</v>
      </c>
      <c r="C45" s="209" t="s">
        <v>19</v>
      </c>
      <c r="D45" s="402">
        <v>474</v>
      </c>
      <c r="E45" s="402">
        <v>474</v>
      </c>
      <c r="F45" s="223"/>
      <c r="G45" s="223"/>
      <c r="H45" s="223"/>
      <c r="I45" s="222"/>
      <c r="J45" s="402">
        <v>600556</v>
      </c>
      <c r="K45" s="402">
        <v>600556</v>
      </c>
      <c r="L45" s="223"/>
      <c r="M45" s="223"/>
      <c r="N45" s="223"/>
      <c r="O45" s="402">
        <v>278675.01484029216</v>
      </c>
      <c r="P45" s="402">
        <v>2798071</v>
      </c>
      <c r="Q45" s="402">
        <v>2798071</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c r="B46" s="251" t="s">
        <v>262</v>
      </c>
      <c r="C46" s="209" t="s">
        <v>20</v>
      </c>
      <c r="D46" s="402">
        <v>165</v>
      </c>
      <c r="E46" s="402">
        <v>165</v>
      </c>
      <c r="F46" s="223"/>
      <c r="G46" s="223"/>
      <c r="H46" s="223"/>
      <c r="I46" s="222"/>
      <c r="J46" s="402">
        <v>145788</v>
      </c>
      <c r="K46" s="402">
        <v>145788</v>
      </c>
      <c r="L46" s="223"/>
      <c r="M46" s="223"/>
      <c r="N46" s="223"/>
      <c r="O46" s="402">
        <v>67649.766322435404</v>
      </c>
      <c r="P46" s="402">
        <v>635848</v>
      </c>
      <c r="Q46" s="402">
        <v>635848</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c r="B47" s="251" t="s">
        <v>263</v>
      </c>
      <c r="C47" s="209" t="s">
        <v>21</v>
      </c>
      <c r="D47" s="402">
        <v>793</v>
      </c>
      <c r="E47" s="402">
        <v>793</v>
      </c>
      <c r="F47" s="223"/>
      <c r="G47" s="223"/>
      <c r="H47" s="223"/>
      <c r="I47" s="222"/>
      <c r="J47" s="402">
        <v>703127</v>
      </c>
      <c r="K47" s="402">
        <v>703127</v>
      </c>
      <c r="L47" s="223"/>
      <c r="M47" s="223"/>
      <c r="N47" s="223"/>
      <c r="O47" s="402">
        <v>326270.86759537843</v>
      </c>
      <c r="P47" s="402">
        <v>3384678</v>
      </c>
      <c r="Q47" s="402">
        <v>3384678</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c r="B49" s="251" t="s">
        <v>303</v>
      </c>
      <c r="C49" s="209"/>
      <c r="D49" s="402">
        <v>0</v>
      </c>
      <c r="E49" s="402">
        <v>0</v>
      </c>
      <c r="F49" s="223"/>
      <c r="G49" s="223"/>
      <c r="H49" s="223"/>
      <c r="I49" s="222"/>
      <c r="J49" s="402">
        <v>0</v>
      </c>
      <c r="K49" s="402">
        <v>0</v>
      </c>
      <c r="L49" s="223"/>
      <c r="M49" s="223"/>
      <c r="N49" s="223"/>
      <c r="O49" s="402">
        <v>0</v>
      </c>
      <c r="P49" s="402">
        <v>0</v>
      </c>
      <c r="Q49" s="402">
        <v>0</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c r="B50" s="245" t="s">
        <v>265</v>
      </c>
      <c r="C50" s="209"/>
      <c r="D50" s="402">
        <v>0</v>
      </c>
      <c r="E50" s="402">
        <v>0</v>
      </c>
      <c r="F50" s="223"/>
      <c r="G50" s="223"/>
      <c r="H50" s="223"/>
      <c r="I50" s="222"/>
      <c r="J50" s="402">
        <v>0</v>
      </c>
      <c r="K50" s="402">
        <v>0</v>
      </c>
      <c r="L50" s="223"/>
      <c r="M50" s="223"/>
      <c r="N50" s="223"/>
      <c r="O50" s="402">
        <v>0</v>
      </c>
      <c r="P50" s="402">
        <v>0</v>
      </c>
      <c r="Q50" s="402">
        <v>0</v>
      </c>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c r="B51" s="245" t="s">
        <v>266</v>
      </c>
      <c r="C51" s="209"/>
      <c r="D51" s="402">
        <v>2592</v>
      </c>
      <c r="E51" s="402">
        <v>2672</v>
      </c>
      <c r="F51" s="223"/>
      <c r="G51" s="223"/>
      <c r="H51" s="223"/>
      <c r="I51" s="222"/>
      <c r="J51" s="402">
        <v>2297063</v>
      </c>
      <c r="K51" s="402">
        <v>2313972</v>
      </c>
      <c r="L51" s="223"/>
      <c r="M51" s="223"/>
      <c r="N51" s="223"/>
      <c r="O51" s="402">
        <v>1073748.6286707993</v>
      </c>
      <c r="P51" s="402">
        <v>11102152</v>
      </c>
      <c r="Q51" s="402">
        <v>11192462</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c r="B52" s="245" t="s">
        <v>267</v>
      </c>
      <c r="C52" s="209" t="s">
        <v>89</v>
      </c>
      <c r="D52" s="402">
        <v>0</v>
      </c>
      <c r="E52" s="402">
        <v>0</v>
      </c>
      <c r="F52" s="223"/>
      <c r="G52" s="223"/>
      <c r="H52" s="223"/>
      <c r="I52" s="222"/>
      <c r="J52" s="402">
        <v>0</v>
      </c>
      <c r="K52" s="402">
        <v>0</v>
      </c>
      <c r="L52" s="223"/>
      <c r="M52" s="223"/>
      <c r="N52" s="223"/>
      <c r="O52" s="402">
        <v>0</v>
      </c>
      <c r="P52" s="402">
        <v>0</v>
      </c>
      <c r="Q52" s="402">
        <v>0</v>
      </c>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c r="B53" s="245" t="s">
        <v>268</v>
      </c>
      <c r="C53" s="209" t="s">
        <v>88</v>
      </c>
      <c r="D53" s="402">
        <v>23</v>
      </c>
      <c r="E53" s="402">
        <v>23</v>
      </c>
      <c r="F53" s="223"/>
      <c r="G53" s="274"/>
      <c r="H53" s="274"/>
      <c r="I53" s="222"/>
      <c r="J53" s="402">
        <v>20601</v>
      </c>
      <c r="K53" s="402">
        <v>20601</v>
      </c>
      <c r="L53" s="223"/>
      <c r="M53" s="274"/>
      <c r="N53" s="274"/>
      <c r="O53" s="402">
        <v>9559.4482125311515</v>
      </c>
      <c r="P53" s="402">
        <v>99694</v>
      </c>
      <c r="Q53" s="402">
        <v>99694</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7.25" thickBot="1">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ht="14.25" thickTop="1" thickBot="1">
      <c r="B56" s="250" t="s">
        <v>271</v>
      </c>
      <c r="C56" s="208" t="s">
        <v>24</v>
      </c>
      <c r="D56" s="410">
        <v>4</v>
      </c>
      <c r="E56" s="410">
        <v>4</v>
      </c>
      <c r="F56" s="235"/>
      <c r="G56" s="235"/>
      <c r="H56" s="235"/>
      <c r="I56" s="234"/>
      <c r="J56" s="410">
        <v>2872</v>
      </c>
      <c r="K56" s="410">
        <v>2872</v>
      </c>
      <c r="L56" s="410"/>
      <c r="M56" s="235"/>
      <c r="N56" s="410"/>
      <c r="O56" s="410">
        <v>1485</v>
      </c>
      <c r="P56" s="410">
        <v>14701</v>
      </c>
      <c r="Q56" s="410">
        <v>14701</v>
      </c>
      <c r="R56" s="410"/>
      <c r="S56" s="410"/>
      <c r="T56" s="410"/>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ht="13.5" thickTop="1">
      <c r="B57" s="251" t="s">
        <v>272</v>
      </c>
      <c r="C57" s="209" t="s">
        <v>25</v>
      </c>
      <c r="D57" s="410">
        <v>4</v>
      </c>
      <c r="E57" s="410">
        <v>4</v>
      </c>
      <c r="F57" s="238"/>
      <c r="G57" s="238"/>
      <c r="H57" s="238"/>
      <c r="I57" s="237"/>
      <c r="J57" s="238">
        <v>4874</v>
      </c>
      <c r="K57" s="238">
        <v>4874</v>
      </c>
      <c r="L57" s="238"/>
      <c r="M57" s="238"/>
      <c r="N57" s="238"/>
      <c r="O57" s="238">
        <v>2478</v>
      </c>
      <c r="P57" s="238">
        <v>24895</v>
      </c>
      <c r="Q57" s="238">
        <v>24895</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ht="13.5" thickBot="1">
      <c r="B58" s="251" t="s">
        <v>273</v>
      </c>
      <c r="C58" s="209" t="s">
        <v>26</v>
      </c>
      <c r="D58" s="315"/>
      <c r="E58" s="316"/>
      <c r="F58" s="316"/>
      <c r="G58" s="316"/>
      <c r="H58" s="316"/>
      <c r="I58" s="315"/>
      <c r="J58" s="238">
        <v>350</v>
      </c>
      <c r="K58" s="238">
        <v>350</v>
      </c>
      <c r="L58" s="238"/>
      <c r="M58" s="238"/>
      <c r="N58" s="238"/>
      <c r="O58" s="238">
        <v>232</v>
      </c>
      <c r="P58" s="238">
        <v>130</v>
      </c>
      <c r="Q58" s="238">
        <v>130</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ht="13.5" thickTop="1">
      <c r="B59" s="251" t="s">
        <v>274</v>
      </c>
      <c r="C59" s="209" t="s">
        <v>27</v>
      </c>
      <c r="D59" s="410">
        <v>51</v>
      </c>
      <c r="E59" s="410">
        <v>51</v>
      </c>
      <c r="F59" s="238"/>
      <c r="G59" s="238"/>
      <c r="H59" s="238"/>
      <c r="I59" s="237"/>
      <c r="J59" s="238">
        <v>57606</v>
      </c>
      <c r="K59" s="238">
        <v>57606</v>
      </c>
      <c r="L59" s="238"/>
      <c r="M59" s="238"/>
      <c r="N59" s="238"/>
      <c r="O59" s="238">
        <v>27149</v>
      </c>
      <c r="P59" s="238">
        <v>307942</v>
      </c>
      <c r="Q59" s="238">
        <v>307942</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c r="B60" s="251" t="s">
        <v>275</v>
      </c>
      <c r="C60" s="209"/>
      <c r="D60" s="240">
        <f t="shared" ref="D60:E60" si="0">D59/12</f>
        <v>4.25</v>
      </c>
      <c r="E60" s="240">
        <f t="shared" si="0"/>
        <v>4.25</v>
      </c>
      <c r="F60" s="241"/>
      <c r="G60" s="241"/>
      <c r="H60" s="241"/>
      <c r="I60" s="240"/>
      <c r="J60" s="240">
        <f>J59/12</f>
        <v>4800.5</v>
      </c>
      <c r="K60" s="240">
        <f>K59/12</f>
        <v>4800.5</v>
      </c>
      <c r="L60" s="241"/>
      <c r="M60" s="241"/>
      <c r="N60" s="241"/>
      <c r="O60" s="240">
        <f t="shared" ref="O60:Q60" si="1">O59/12</f>
        <v>2262.4166666666665</v>
      </c>
      <c r="P60" s="240">
        <f t="shared" si="1"/>
        <v>25661.833333333332</v>
      </c>
      <c r="Q60" s="240">
        <f t="shared" si="1"/>
        <v>25661.833333333332</v>
      </c>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645" priority="123" stopIfTrue="1" operator="lessThan">
      <formula>0</formula>
    </cfRule>
  </conditionalFormatting>
  <conditionalFormatting sqref="AS53">
    <cfRule type="cellIs" dxfId="644" priority="122" stopIfTrue="1" operator="lessThan">
      <formula>0</formula>
    </cfRule>
  </conditionalFormatting>
  <conditionalFormatting sqref="G56:I57 G59:I59 G7:I7 E6 D7:E7 D6:D10 D13:F15 D13:D21 D56:E57 D59:E59">
    <cfRule type="cellIs" dxfId="643" priority="185" stopIfTrue="1" operator="lessThan">
      <formula>0</formula>
    </cfRule>
  </conditionalFormatting>
  <conditionalFormatting sqref="AI34:AI35">
    <cfRule type="cellIs" dxfId="642" priority="140" stopIfTrue="1" operator="lessThan">
      <formula>0</formula>
    </cfRule>
  </conditionalFormatting>
  <conditionalFormatting sqref="AQ56:AR57 AQ59:AR59 AN59 AN56:AN57">
    <cfRule type="cellIs" dxfId="641" priority="90" stopIfTrue="1" operator="lessThan">
      <formula>0</formula>
    </cfRule>
  </conditionalFormatting>
  <conditionalFormatting sqref="M7:O7 J6:J10">
    <cfRule type="cellIs" dxfId="640" priority="182" stopIfTrue="1" operator="lessThan">
      <formula>0</formula>
    </cfRule>
  </conditionalFormatting>
  <conditionalFormatting sqref="S7:T7 P6:P10">
    <cfRule type="cellIs" dxfId="639" priority="180" stopIfTrue="1" operator="lessThan">
      <formula>0</formula>
    </cfRule>
  </conditionalFormatting>
  <conditionalFormatting sqref="U6:U10">
    <cfRule type="cellIs" dxfId="638" priority="179" stopIfTrue="1" operator="lessThan">
      <formula>0</formula>
    </cfRule>
  </conditionalFormatting>
  <conditionalFormatting sqref="X6:X10">
    <cfRule type="cellIs" dxfId="637" priority="178" stopIfTrue="1" operator="lessThan">
      <formula>0</formula>
    </cfRule>
  </conditionalFormatting>
  <conditionalFormatting sqref="AA6:AA10">
    <cfRule type="cellIs" dxfId="636" priority="177" stopIfTrue="1" operator="lessThan">
      <formula>0</formula>
    </cfRule>
  </conditionalFormatting>
  <conditionalFormatting sqref="AD6:AD10">
    <cfRule type="cellIs" dxfId="635" priority="176" stopIfTrue="1" operator="lessThan">
      <formula>0</formula>
    </cfRule>
  </conditionalFormatting>
  <conditionalFormatting sqref="AI6:AI10">
    <cfRule type="cellIs" dxfId="634" priority="175" stopIfTrue="1" operator="lessThan">
      <formula>0</formula>
    </cfRule>
  </conditionalFormatting>
  <conditionalFormatting sqref="AT6:AT10">
    <cfRule type="cellIs" dxfId="633" priority="172" stopIfTrue="1" operator="lessThan">
      <formula>0</formula>
    </cfRule>
  </conditionalFormatting>
  <conditionalFormatting sqref="AS6:AS10">
    <cfRule type="cellIs" dxfId="632" priority="173" stopIfTrue="1" operator="lessThan">
      <formula>0</formula>
    </cfRule>
  </conditionalFormatting>
  <conditionalFormatting sqref="AU6:AU10">
    <cfRule type="cellIs" dxfId="631" priority="171" stopIfTrue="1" operator="lessThan">
      <formula>0</formula>
    </cfRule>
  </conditionalFormatting>
  <conditionalFormatting sqref="I13:I15">
    <cfRule type="cellIs" dxfId="630" priority="170" stopIfTrue="1" operator="lessThan">
      <formula>0</formula>
    </cfRule>
  </conditionalFormatting>
  <conditionalFormatting sqref="K13:L15 J13:J21">
    <cfRule type="cellIs" dxfId="629" priority="169" stopIfTrue="1" operator="lessThan">
      <formula>0</formula>
    </cfRule>
  </conditionalFormatting>
  <conditionalFormatting sqref="O13:O15">
    <cfRule type="cellIs" dxfId="628" priority="168" stopIfTrue="1" operator="lessThan">
      <formula>0</formula>
    </cfRule>
  </conditionalFormatting>
  <conditionalFormatting sqref="V13:V15 U13:U21">
    <cfRule type="cellIs" dxfId="627" priority="166" stopIfTrue="1" operator="lessThan">
      <formula>0</formula>
    </cfRule>
  </conditionalFormatting>
  <conditionalFormatting sqref="W13:W15">
    <cfRule type="cellIs" dxfId="626" priority="165" stopIfTrue="1" operator="lessThan">
      <formula>0</formula>
    </cfRule>
  </conditionalFormatting>
  <conditionalFormatting sqref="Y13:Y15 X13:X21">
    <cfRule type="cellIs" dxfId="625" priority="164" stopIfTrue="1" operator="lessThan">
      <formula>0</formula>
    </cfRule>
  </conditionalFormatting>
  <conditionalFormatting sqref="Z13:Z15">
    <cfRule type="cellIs" dxfId="624" priority="163" stopIfTrue="1" operator="lessThan">
      <formula>0</formula>
    </cfRule>
  </conditionalFormatting>
  <conditionalFormatting sqref="AB13:AB15 AA13:AA21">
    <cfRule type="cellIs" dxfId="623" priority="162" stopIfTrue="1" operator="lessThan">
      <formula>0</formula>
    </cfRule>
  </conditionalFormatting>
  <conditionalFormatting sqref="AC13:AC15">
    <cfRule type="cellIs" dxfId="622" priority="161" stopIfTrue="1" operator="lessThan">
      <formula>0</formula>
    </cfRule>
  </conditionalFormatting>
  <conditionalFormatting sqref="AD13:AD21">
    <cfRule type="cellIs" dxfId="621" priority="160" stopIfTrue="1" operator="lessThan">
      <formula>0</formula>
    </cfRule>
  </conditionalFormatting>
  <conditionalFormatting sqref="AI13:AI21">
    <cfRule type="cellIs" dxfId="620" priority="159" stopIfTrue="1" operator="lessThan">
      <formula>0</formula>
    </cfRule>
  </conditionalFormatting>
  <conditionalFormatting sqref="AT13:AT21">
    <cfRule type="cellIs" dxfId="619" priority="156" stopIfTrue="1" operator="lessThan">
      <formula>0</formula>
    </cfRule>
  </conditionalFormatting>
  <conditionalFormatting sqref="AS13:AS21">
    <cfRule type="cellIs" dxfId="618" priority="157" stopIfTrue="1" operator="lessThan">
      <formula>0</formula>
    </cfRule>
  </conditionalFormatting>
  <conditionalFormatting sqref="AU13:AU21">
    <cfRule type="cellIs" dxfId="617" priority="155" stopIfTrue="1" operator="lessThan">
      <formula>0</formula>
    </cfRule>
  </conditionalFormatting>
  <conditionalFormatting sqref="D53:F53">
    <cfRule type="cellIs" dxfId="616" priority="148" stopIfTrue="1" operator="lessThan">
      <formula>0</formula>
    </cfRule>
  </conditionalFormatting>
  <conditionalFormatting sqref="I53">
    <cfRule type="cellIs" dxfId="615" priority="147" stopIfTrue="1" operator="lessThan">
      <formula>0</formula>
    </cfRule>
  </conditionalFormatting>
  <conditionalFormatting sqref="J53:L53">
    <cfRule type="cellIs" dxfId="614" priority="146" stopIfTrue="1" operator="lessThan">
      <formula>0</formula>
    </cfRule>
  </conditionalFormatting>
  <conditionalFormatting sqref="O53">
    <cfRule type="cellIs" dxfId="613" priority="145" stopIfTrue="1" operator="lessThan">
      <formula>0</formula>
    </cfRule>
  </conditionalFormatting>
  <conditionalFormatting sqref="P53:R53">
    <cfRule type="cellIs" dxfId="612" priority="144" stopIfTrue="1" operator="lessThan">
      <formula>0</formula>
    </cfRule>
  </conditionalFormatting>
  <conditionalFormatting sqref="U53:AD53">
    <cfRule type="cellIs" dxfId="611" priority="143" stopIfTrue="1" operator="lessThan">
      <formula>0</formula>
    </cfRule>
  </conditionalFormatting>
  <conditionalFormatting sqref="AI25:AI28">
    <cfRule type="cellIs" dxfId="610" priority="142" stopIfTrue="1" operator="lessThan">
      <formula>0</formula>
    </cfRule>
  </conditionalFormatting>
  <conditionalFormatting sqref="AI30:AI32">
    <cfRule type="cellIs" dxfId="609" priority="141" stopIfTrue="1" operator="lessThan">
      <formula>0</formula>
    </cfRule>
  </conditionalFormatting>
  <conditionalFormatting sqref="AN25:AR28">
    <cfRule type="cellIs" dxfId="608" priority="139" stopIfTrue="1" operator="lessThan">
      <formula>0</formula>
    </cfRule>
  </conditionalFormatting>
  <conditionalFormatting sqref="AN30:AR32">
    <cfRule type="cellIs" dxfId="607" priority="138" stopIfTrue="1" operator="lessThan">
      <formula>0</formula>
    </cfRule>
  </conditionalFormatting>
  <conditionalFormatting sqref="AN34:AR35">
    <cfRule type="cellIs" dxfId="606" priority="137" stopIfTrue="1" operator="lessThan">
      <formula>0</formula>
    </cfRule>
  </conditionalFormatting>
  <conditionalFormatting sqref="AS25:AV26 AS27:AU27">
    <cfRule type="cellIs" dxfId="605" priority="136" stopIfTrue="1" operator="lessThan">
      <formula>0</formula>
    </cfRule>
  </conditionalFormatting>
  <conditionalFormatting sqref="AS28:AV28">
    <cfRule type="cellIs" dxfId="604" priority="135" stopIfTrue="1" operator="lessThan">
      <formula>0</formula>
    </cfRule>
  </conditionalFormatting>
  <conditionalFormatting sqref="AS30:AV32">
    <cfRule type="cellIs" dxfId="603" priority="134" stopIfTrue="1" operator="lessThan">
      <formula>0</formula>
    </cfRule>
  </conditionalFormatting>
  <conditionalFormatting sqref="AI44:AI47">
    <cfRule type="cellIs" dxfId="602" priority="133" stopIfTrue="1" operator="lessThan">
      <formula>0</formula>
    </cfRule>
  </conditionalFormatting>
  <conditionalFormatting sqref="AI49:AI52">
    <cfRule type="cellIs" dxfId="601" priority="132" stopIfTrue="1" operator="lessThan">
      <formula>0</formula>
    </cfRule>
  </conditionalFormatting>
  <conditionalFormatting sqref="AI53">
    <cfRule type="cellIs" dxfId="600" priority="131" stopIfTrue="1" operator="lessThan">
      <formula>0</formula>
    </cfRule>
  </conditionalFormatting>
  <conditionalFormatting sqref="AI37:AI42">
    <cfRule type="cellIs" dxfId="599" priority="130" stopIfTrue="1" operator="lessThan">
      <formula>0</formula>
    </cfRule>
  </conditionalFormatting>
  <conditionalFormatting sqref="AN37:AR42">
    <cfRule type="cellIs" dxfId="598" priority="129" stopIfTrue="1" operator="lessThan">
      <formula>0</formula>
    </cfRule>
  </conditionalFormatting>
  <conditionalFormatting sqref="AN44:AR47">
    <cfRule type="cellIs" dxfId="597" priority="128" stopIfTrue="1" operator="lessThan">
      <formula>0</formula>
    </cfRule>
  </conditionalFormatting>
  <conditionalFormatting sqref="AN49:AR52">
    <cfRule type="cellIs" dxfId="596" priority="127" stopIfTrue="1" operator="lessThan">
      <formula>0</formula>
    </cfRule>
  </conditionalFormatting>
  <conditionalFormatting sqref="AN53:AP53">
    <cfRule type="cellIs" dxfId="595" priority="126" stopIfTrue="1" operator="lessThan">
      <formula>0</formula>
    </cfRule>
  </conditionalFormatting>
  <conditionalFormatting sqref="AS37:AS42">
    <cfRule type="cellIs" dxfId="594" priority="125" stopIfTrue="1" operator="lessThan">
      <formula>0</formula>
    </cfRule>
  </conditionalFormatting>
  <conditionalFormatting sqref="AS44:AS47">
    <cfRule type="cellIs" dxfId="593" priority="124" stopIfTrue="1" operator="lessThan">
      <formula>0</formula>
    </cfRule>
  </conditionalFormatting>
  <conditionalFormatting sqref="AT37:AT42">
    <cfRule type="cellIs" dxfId="592" priority="121" stopIfTrue="1" operator="lessThan">
      <formula>0</formula>
    </cfRule>
  </conditionalFormatting>
  <conditionalFormatting sqref="AT44:AT47">
    <cfRule type="cellIs" dxfId="591" priority="120" stopIfTrue="1" operator="lessThan">
      <formula>0</formula>
    </cfRule>
  </conditionalFormatting>
  <conditionalFormatting sqref="AT49:AT52">
    <cfRule type="cellIs" dxfId="590" priority="119" stopIfTrue="1" operator="lessThan">
      <formula>0</formula>
    </cfRule>
  </conditionalFormatting>
  <conditionalFormatting sqref="AT53">
    <cfRule type="cellIs" dxfId="589" priority="118" stopIfTrue="1" operator="lessThan">
      <formula>0</formula>
    </cfRule>
  </conditionalFormatting>
  <conditionalFormatting sqref="AU37:AU42">
    <cfRule type="cellIs" dxfId="588" priority="117" stopIfTrue="1" operator="lessThan">
      <formula>0</formula>
    </cfRule>
  </conditionalFormatting>
  <conditionalFormatting sqref="AU44:AU47">
    <cfRule type="cellIs" dxfId="587" priority="116" stopIfTrue="1" operator="lessThan">
      <formula>0</formula>
    </cfRule>
  </conditionalFormatting>
  <conditionalFormatting sqref="AU49:AU52">
    <cfRule type="cellIs" dxfId="586" priority="115" stopIfTrue="1" operator="lessThan">
      <formula>0</formula>
    </cfRule>
  </conditionalFormatting>
  <conditionalFormatting sqref="AU53">
    <cfRule type="cellIs" dxfId="585" priority="114" stopIfTrue="1" operator="lessThan">
      <formula>0</formula>
    </cfRule>
  </conditionalFormatting>
  <conditionalFormatting sqref="AV37:AV42">
    <cfRule type="cellIs" dxfId="584" priority="113" stopIfTrue="1" operator="lessThan">
      <formula>0</formula>
    </cfRule>
  </conditionalFormatting>
  <conditionalFormatting sqref="AV44:AV47">
    <cfRule type="cellIs" dxfId="583" priority="112" stopIfTrue="1" operator="lessThan">
      <formula>0</formula>
    </cfRule>
  </conditionalFormatting>
  <conditionalFormatting sqref="AV49:AV52">
    <cfRule type="cellIs" dxfId="582" priority="111" stopIfTrue="1" operator="lessThan">
      <formula>0</formula>
    </cfRule>
  </conditionalFormatting>
  <conditionalFormatting sqref="AV53">
    <cfRule type="cellIs" dxfId="581" priority="110" stopIfTrue="1" operator="lessThan">
      <formula>0</formula>
    </cfRule>
  </conditionalFormatting>
  <conditionalFormatting sqref="AS35:AV35">
    <cfRule type="cellIs" dxfId="580" priority="109" stopIfTrue="1" operator="lessThan">
      <formula>0</formula>
    </cfRule>
  </conditionalFormatting>
  <conditionalFormatting sqref="AV34">
    <cfRule type="cellIs" dxfId="579" priority="108" stopIfTrue="1" operator="lessThan">
      <formula>0</formula>
    </cfRule>
  </conditionalFormatting>
  <conditionalFormatting sqref="AT34">
    <cfRule type="cellIs" dxfId="578" priority="107" stopIfTrue="1" operator="lessThan">
      <formula>0</formula>
    </cfRule>
  </conditionalFormatting>
  <conditionalFormatting sqref="AW61:AW62">
    <cfRule type="cellIs" dxfId="577" priority="106" stopIfTrue="1" operator="lessThan">
      <formula>0</formula>
    </cfRule>
  </conditionalFormatting>
  <conditionalFormatting sqref="J56:T57">
    <cfRule type="cellIs" dxfId="576" priority="105" stopIfTrue="1" operator="lessThan">
      <formula>0</formula>
    </cfRule>
  </conditionalFormatting>
  <conditionalFormatting sqref="J58:T59">
    <cfRule type="cellIs" dxfId="575" priority="103" stopIfTrue="1" operator="lessThan">
      <formula>0</formula>
    </cfRule>
  </conditionalFormatting>
  <conditionalFormatting sqref="S56:U57 P56:P57">
    <cfRule type="cellIs" dxfId="574" priority="101" stopIfTrue="1" operator="lessThan">
      <formula>0</formula>
    </cfRule>
  </conditionalFormatting>
  <conditionalFormatting sqref="V56:W57">
    <cfRule type="cellIs" dxfId="573" priority="100" stopIfTrue="1" operator="lessThan">
      <formula>0</formula>
    </cfRule>
  </conditionalFormatting>
  <conditionalFormatting sqref="S59:U59 P59">
    <cfRule type="cellIs" dxfId="572" priority="99" stopIfTrue="1" operator="lessThan">
      <formula>0</formula>
    </cfRule>
  </conditionalFormatting>
  <conditionalFormatting sqref="V59:W59">
    <cfRule type="cellIs" dxfId="571" priority="98" stopIfTrue="1" operator="lessThan">
      <formula>0</formula>
    </cfRule>
  </conditionalFormatting>
  <conditionalFormatting sqref="S58:T58 P58">
    <cfRule type="cellIs" dxfId="570" priority="97" stopIfTrue="1" operator="lessThan">
      <formula>0</formula>
    </cfRule>
  </conditionalFormatting>
  <conditionalFormatting sqref="X56:X57">
    <cfRule type="cellIs" dxfId="569" priority="96" stopIfTrue="1" operator="lessThan">
      <formula>0</formula>
    </cfRule>
  </conditionalFormatting>
  <conditionalFormatting sqref="X59">
    <cfRule type="cellIs" dxfId="568" priority="95" stopIfTrue="1" operator="lessThan">
      <formula>0</formula>
    </cfRule>
  </conditionalFormatting>
  <conditionalFormatting sqref="X58">
    <cfRule type="cellIs" dxfId="567" priority="94" stopIfTrue="1" operator="lessThan">
      <formula>0</formula>
    </cfRule>
  </conditionalFormatting>
  <conditionalFormatting sqref="AA56:AA57">
    <cfRule type="cellIs" dxfId="566" priority="93" stopIfTrue="1" operator="lessThan">
      <formula>0</formula>
    </cfRule>
  </conditionalFormatting>
  <conditionalFormatting sqref="AA59">
    <cfRule type="cellIs" dxfId="565" priority="92" stopIfTrue="1" operator="lessThan">
      <formula>0</formula>
    </cfRule>
  </conditionalFormatting>
  <conditionalFormatting sqref="AA58">
    <cfRule type="cellIs" dxfId="564" priority="91" stopIfTrue="1" operator="lessThan">
      <formula>0</formula>
    </cfRule>
  </conditionalFormatting>
  <conditionalFormatting sqref="Q13:R15 P13:P21">
    <cfRule type="cellIs" dxfId="563" priority="167" stopIfTrue="1" operator="lessThan">
      <formula>0</formula>
    </cfRule>
  </conditionalFormatting>
  <conditionalFormatting sqref="AQ7:AR7 AO13:AP15 AN6:AN10 AN13:AN21">
    <cfRule type="cellIs" dxfId="562" priority="89" stopIfTrue="1" operator="lessThan">
      <formula>0</formula>
    </cfRule>
  </conditionalFormatting>
  <conditionalFormatting sqref="AU34">
    <cfRule type="cellIs" dxfId="561" priority="88" stopIfTrue="1" operator="lessThan">
      <formula>0</formula>
    </cfRule>
  </conditionalFormatting>
  <conditionalFormatting sqref="D25:E28">
    <cfRule type="cellIs" dxfId="560" priority="87" stopIfTrue="1" operator="lessThan">
      <formula>0</formula>
    </cfRule>
  </conditionalFormatting>
  <conditionalFormatting sqref="D30:E32">
    <cfRule type="cellIs" dxfId="559" priority="86" stopIfTrue="1" operator="lessThan">
      <formula>0</formula>
    </cfRule>
  </conditionalFormatting>
  <conditionalFormatting sqref="D34:E35">
    <cfRule type="cellIs" dxfId="558" priority="85" stopIfTrue="1" operator="lessThan">
      <formula>0</formula>
    </cfRule>
  </conditionalFormatting>
  <conditionalFormatting sqref="D37:E42">
    <cfRule type="cellIs" dxfId="557" priority="84" stopIfTrue="1" operator="lessThan">
      <formula>0</formula>
    </cfRule>
  </conditionalFormatting>
  <conditionalFormatting sqref="D44:E47">
    <cfRule type="cellIs" dxfId="556" priority="83" stopIfTrue="1" operator="lessThan">
      <formula>0</formula>
    </cfRule>
  </conditionalFormatting>
  <conditionalFormatting sqref="D49:E53">
    <cfRule type="cellIs" dxfId="555" priority="82" stopIfTrue="1" operator="lessThan">
      <formula>0</formula>
    </cfRule>
  </conditionalFormatting>
  <conditionalFormatting sqref="J6:K7">
    <cfRule type="cellIs" dxfId="554" priority="81" stopIfTrue="1" operator="lessThan">
      <formula>0</formula>
    </cfRule>
  </conditionalFormatting>
  <conditionalFormatting sqref="J8:J10">
    <cfRule type="cellIs" dxfId="553" priority="80" stopIfTrue="1" operator="lessThan">
      <formula>0</formula>
    </cfRule>
  </conditionalFormatting>
  <conditionalFormatting sqref="J13:L15">
    <cfRule type="cellIs" dxfId="552" priority="79" stopIfTrue="1" operator="lessThan">
      <formula>0</formula>
    </cfRule>
  </conditionalFormatting>
  <conditionalFormatting sqref="J16:J21">
    <cfRule type="cellIs" dxfId="551" priority="78" stopIfTrue="1" operator="lessThan">
      <formula>0</formula>
    </cfRule>
  </conditionalFormatting>
  <conditionalFormatting sqref="J25:K28">
    <cfRule type="cellIs" dxfId="550" priority="77" stopIfTrue="1" operator="lessThan">
      <formula>0</formula>
    </cfRule>
  </conditionalFormatting>
  <conditionalFormatting sqref="J25:K28">
    <cfRule type="cellIs" dxfId="549" priority="76" stopIfTrue="1" operator="lessThan">
      <formula>0</formula>
    </cfRule>
  </conditionalFormatting>
  <conditionalFormatting sqref="J30:K32">
    <cfRule type="cellIs" dxfId="548" priority="75" stopIfTrue="1" operator="lessThan">
      <formula>0</formula>
    </cfRule>
  </conditionalFormatting>
  <conditionalFormatting sqref="J30:K32">
    <cfRule type="cellIs" dxfId="547" priority="74" stopIfTrue="1" operator="lessThan">
      <formula>0</formula>
    </cfRule>
  </conditionalFormatting>
  <conditionalFormatting sqref="J34:K35">
    <cfRule type="cellIs" dxfId="546" priority="73" stopIfTrue="1" operator="lessThan">
      <formula>0</formula>
    </cfRule>
  </conditionalFormatting>
  <conditionalFormatting sqref="J34:K35">
    <cfRule type="cellIs" dxfId="545" priority="72" stopIfTrue="1" operator="lessThan">
      <formula>0</formula>
    </cfRule>
  </conditionalFormatting>
  <conditionalFormatting sqref="J37:K42">
    <cfRule type="cellIs" dxfId="544" priority="71" stopIfTrue="1" operator="lessThan">
      <formula>0</formula>
    </cfRule>
  </conditionalFormatting>
  <conditionalFormatting sqref="J37:K42">
    <cfRule type="cellIs" dxfId="543" priority="70" stopIfTrue="1" operator="lessThan">
      <formula>0</formula>
    </cfRule>
  </conditionalFormatting>
  <conditionalFormatting sqref="J44:K47">
    <cfRule type="cellIs" dxfId="542" priority="69" stopIfTrue="1" operator="lessThan">
      <formula>0</formula>
    </cfRule>
  </conditionalFormatting>
  <conditionalFormatting sqref="J44:K47">
    <cfRule type="cellIs" dxfId="541" priority="68" stopIfTrue="1" operator="lessThan">
      <formula>0</formula>
    </cfRule>
  </conditionalFormatting>
  <conditionalFormatting sqref="J49:K53">
    <cfRule type="cellIs" dxfId="540" priority="67" stopIfTrue="1" operator="lessThan">
      <formula>0</formula>
    </cfRule>
  </conditionalFormatting>
  <conditionalFormatting sqref="J49:K53">
    <cfRule type="cellIs" dxfId="539" priority="66" stopIfTrue="1" operator="lessThan">
      <formula>0</formula>
    </cfRule>
  </conditionalFormatting>
  <conditionalFormatting sqref="J56:K59">
    <cfRule type="cellIs" dxfId="538" priority="65" stopIfTrue="1" operator="lessThan">
      <formula>0</formula>
    </cfRule>
  </conditionalFormatting>
  <conditionalFormatting sqref="J56:K59">
    <cfRule type="cellIs" dxfId="537" priority="64" stopIfTrue="1" operator="lessThan">
      <formula>0</formula>
    </cfRule>
  </conditionalFormatting>
  <conditionalFormatting sqref="O56:O59">
    <cfRule type="cellIs" dxfId="536" priority="63" stopIfTrue="1" operator="lessThan">
      <formula>0</formula>
    </cfRule>
  </conditionalFormatting>
  <conditionalFormatting sqref="O56:O59">
    <cfRule type="cellIs" dxfId="535" priority="62" stopIfTrue="1" operator="lessThan">
      <formula>0</formula>
    </cfRule>
  </conditionalFormatting>
  <conditionalFormatting sqref="O49:O53">
    <cfRule type="cellIs" dxfId="534" priority="61" stopIfTrue="1" operator="lessThan">
      <formula>0</formula>
    </cfRule>
  </conditionalFormatting>
  <conditionalFormatting sqref="O49:O53">
    <cfRule type="cellIs" dxfId="533" priority="60" stopIfTrue="1" operator="lessThan">
      <formula>0</formula>
    </cfRule>
  </conditionalFormatting>
  <conditionalFormatting sqref="O44:O47">
    <cfRule type="cellIs" dxfId="532" priority="59" stopIfTrue="1" operator="lessThan">
      <formula>0</formula>
    </cfRule>
  </conditionalFormatting>
  <conditionalFormatting sqref="O44:O47">
    <cfRule type="cellIs" dxfId="531" priority="58" stopIfTrue="1" operator="lessThan">
      <formula>0</formula>
    </cfRule>
  </conditionalFormatting>
  <conditionalFormatting sqref="O37:O42">
    <cfRule type="cellIs" dxfId="530" priority="57" stopIfTrue="1" operator="lessThan">
      <formula>0</formula>
    </cfRule>
  </conditionalFormatting>
  <conditionalFormatting sqref="O37:O42">
    <cfRule type="cellIs" dxfId="529" priority="56" stopIfTrue="1" operator="lessThan">
      <formula>0</formula>
    </cfRule>
  </conditionalFormatting>
  <conditionalFormatting sqref="O34:O35">
    <cfRule type="cellIs" dxfId="528" priority="55" stopIfTrue="1" operator="lessThan">
      <formula>0</formula>
    </cfRule>
  </conditionalFormatting>
  <conditionalFormatting sqref="O34:O35">
    <cfRule type="cellIs" dxfId="527" priority="54" stopIfTrue="1" operator="lessThan">
      <formula>0</formula>
    </cfRule>
  </conditionalFormatting>
  <conditionalFormatting sqref="O30:O32">
    <cfRule type="cellIs" dxfId="526" priority="53" stopIfTrue="1" operator="lessThan">
      <formula>0</formula>
    </cfRule>
  </conditionalFormatting>
  <conditionalFormatting sqref="O30:O32">
    <cfRule type="cellIs" dxfId="525" priority="52" stopIfTrue="1" operator="lessThan">
      <formula>0</formula>
    </cfRule>
  </conditionalFormatting>
  <conditionalFormatting sqref="O25:O28">
    <cfRule type="cellIs" dxfId="524" priority="51" stopIfTrue="1" operator="lessThan">
      <formula>0</formula>
    </cfRule>
  </conditionalFormatting>
  <conditionalFormatting sqref="O25:O28">
    <cfRule type="cellIs" dxfId="523" priority="50" stopIfTrue="1" operator="lessThan">
      <formula>0</formula>
    </cfRule>
  </conditionalFormatting>
  <conditionalFormatting sqref="O13:O15">
    <cfRule type="cellIs" dxfId="522" priority="49" stopIfTrue="1" operator="lessThan">
      <formula>0</formula>
    </cfRule>
  </conditionalFormatting>
  <conditionalFormatting sqref="O13:O15">
    <cfRule type="cellIs" dxfId="521" priority="48" stopIfTrue="1" operator="lessThan">
      <formula>0</formula>
    </cfRule>
  </conditionalFormatting>
  <conditionalFormatting sqref="O6:O7">
    <cfRule type="cellIs" dxfId="520" priority="47" stopIfTrue="1" operator="lessThan">
      <formula>0</formula>
    </cfRule>
  </conditionalFormatting>
  <conditionalFormatting sqref="O6:O7">
    <cfRule type="cellIs" dxfId="519" priority="46" stopIfTrue="1" operator="lessThan">
      <formula>0</formula>
    </cfRule>
  </conditionalFormatting>
  <conditionalFormatting sqref="P6:Q7">
    <cfRule type="cellIs" dxfId="518" priority="45" stopIfTrue="1" operator="lessThan">
      <formula>0</formula>
    </cfRule>
  </conditionalFormatting>
  <conditionalFormatting sqref="P6:Q7">
    <cfRule type="cellIs" dxfId="517" priority="44" stopIfTrue="1" operator="lessThan">
      <formula>0</formula>
    </cfRule>
  </conditionalFormatting>
  <conditionalFormatting sqref="P8:P10">
    <cfRule type="cellIs" dxfId="516" priority="43" stopIfTrue="1" operator="lessThan">
      <formula>0</formula>
    </cfRule>
  </conditionalFormatting>
  <conditionalFormatting sqref="P8:P10">
    <cfRule type="cellIs" dxfId="515" priority="42" stopIfTrue="1" operator="lessThan">
      <formula>0</formula>
    </cfRule>
  </conditionalFormatting>
  <conditionalFormatting sqref="P13:Q15">
    <cfRule type="cellIs" dxfId="514" priority="41" stopIfTrue="1" operator="lessThan">
      <formula>0</formula>
    </cfRule>
  </conditionalFormatting>
  <conditionalFormatting sqref="P13:Q15">
    <cfRule type="cellIs" dxfId="513" priority="40" stopIfTrue="1" operator="lessThan">
      <formula>0</formula>
    </cfRule>
  </conditionalFormatting>
  <conditionalFormatting sqref="P16:P21">
    <cfRule type="cellIs" dxfId="512" priority="39" stopIfTrue="1" operator="lessThan">
      <formula>0</formula>
    </cfRule>
  </conditionalFormatting>
  <conditionalFormatting sqref="P16:P21">
    <cfRule type="cellIs" dxfId="511" priority="38" stopIfTrue="1" operator="lessThan">
      <formula>0</formula>
    </cfRule>
  </conditionalFormatting>
  <conditionalFormatting sqref="P25:P28">
    <cfRule type="cellIs" dxfId="510" priority="37" stopIfTrue="1" operator="lessThan">
      <formula>0</formula>
    </cfRule>
  </conditionalFormatting>
  <conditionalFormatting sqref="P25:P28">
    <cfRule type="cellIs" dxfId="509" priority="36" stopIfTrue="1" operator="lessThan">
      <formula>0</formula>
    </cfRule>
  </conditionalFormatting>
  <conditionalFormatting sqref="P30:P32">
    <cfRule type="cellIs" dxfId="508" priority="35" stopIfTrue="1" operator="lessThan">
      <formula>0</formula>
    </cfRule>
  </conditionalFormatting>
  <conditionalFormatting sqref="P30:P32">
    <cfRule type="cellIs" dxfId="507" priority="34" stopIfTrue="1" operator="lessThan">
      <formula>0</formula>
    </cfRule>
  </conditionalFormatting>
  <conditionalFormatting sqref="P34:P35">
    <cfRule type="cellIs" dxfId="506" priority="33" stopIfTrue="1" operator="lessThan">
      <formula>0</formula>
    </cfRule>
  </conditionalFormatting>
  <conditionalFormatting sqref="P34:P35">
    <cfRule type="cellIs" dxfId="505" priority="32" stopIfTrue="1" operator="lessThan">
      <formula>0</formula>
    </cfRule>
  </conditionalFormatting>
  <conditionalFormatting sqref="P37:P42">
    <cfRule type="cellIs" dxfId="504" priority="31" stopIfTrue="1" operator="lessThan">
      <formula>0</formula>
    </cfRule>
  </conditionalFormatting>
  <conditionalFormatting sqref="P37:P42">
    <cfRule type="cellIs" dxfId="503" priority="30" stopIfTrue="1" operator="lessThan">
      <formula>0</formula>
    </cfRule>
  </conditionalFormatting>
  <conditionalFormatting sqref="P44:P47">
    <cfRule type="cellIs" dxfId="502" priority="29" stopIfTrue="1" operator="lessThan">
      <formula>0</formula>
    </cfRule>
  </conditionalFormatting>
  <conditionalFormatting sqref="P44:P47">
    <cfRule type="cellIs" dxfId="501" priority="28" stopIfTrue="1" operator="lessThan">
      <formula>0</formula>
    </cfRule>
  </conditionalFormatting>
  <conditionalFormatting sqref="P49:P53">
    <cfRule type="cellIs" dxfId="500" priority="27" stopIfTrue="1" operator="lessThan">
      <formula>0</formula>
    </cfRule>
  </conditionalFormatting>
  <conditionalFormatting sqref="P49:P53">
    <cfRule type="cellIs" dxfId="499" priority="26" stopIfTrue="1" operator="lessThan">
      <formula>0</formula>
    </cfRule>
  </conditionalFormatting>
  <conditionalFormatting sqref="P56:P59">
    <cfRule type="cellIs" dxfId="498" priority="25" stopIfTrue="1" operator="lessThan">
      <formula>0</formula>
    </cfRule>
  </conditionalFormatting>
  <conditionalFormatting sqref="P56:P59">
    <cfRule type="cellIs" dxfId="497" priority="24" stopIfTrue="1" operator="lessThan">
      <formula>0</formula>
    </cfRule>
  </conditionalFormatting>
  <conditionalFormatting sqref="J56:K59">
    <cfRule type="cellIs" dxfId="496" priority="23" stopIfTrue="1" operator="lessThan">
      <formula>0</formula>
    </cfRule>
  </conditionalFormatting>
  <conditionalFormatting sqref="O56:Q59">
    <cfRule type="cellIs" dxfId="495" priority="22" stopIfTrue="1" operator="lessThan">
      <formula>0</formula>
    </cfRule>
  </conditionalFormatting>
  <conditionalFormatting sqref="Q25:Q28">
    <cfRule type="cellIs" dxfId="494" priority="21" stopIfTrue="1" operator="lessThan">
      <formula>0</formula>
    </cfRule>
  </conditionalFormatting>
  <conditionalFormatting sqref="Q25:Q28">
    <cfRule type="cellIs" dxfId="493" priority="20" stopIfTrue="1" operator="lessThan">
      <formula>0</formula>
    </cfRule>
  </conditionalFormatting>
  <conditionalFormatting sqref="Q30:Q32">
    <cfRule type="cellIs" dxfId="492" priority="19" stopIfTrue="1" operator="lessThan">
      <formula>0</formula>
    </cfRule>
  </conditionalFormatting>
  <conditionalFormatting sqref="Q30:Q32">
    <cfRule type="cellIs" dxfId="491" priority="18" stopIfTrue="1" operator="lessThan">
      <formula>0</formula>
    </cfRule>
  </conditionalFormatting>
  <conditionalFormatting sqref="Q34:Q35">
    <cfRule type="cellIs" dxfId="490" priority="17" stopIfTrue="1" operator="lessThan">
      <formula>0</formula>
    </cfRule>
  </conditionalFormatting>
  <conditionalFormatting sqref="Q34:Q35">
    <cfRule type="cellIs" dxfId="489" priority="16" stopIfTrue="1" operator="lessThan">
      <formula>0</formula>
    </cfRule>
  </conditionalFormatting>
  <conditionalFormatting sqref="P37:P42">
    <cfRule type="cellIs" dxfId="488" priority="15" stopIfTrue="1" operator="lessThan">
      <formula>0</formula>
    </cfRule>
  </conditionalFormatting>
  <conditionalFormatting sqref="P37:P42">
    <cfRule type="cellIs" dxfId="487" priority="14" stopIfTrue="1" operator="lessThan">
      <formula>0</formula>
    </cfRule>
  </conditionalFormatting>
  <conditionalFormatting sqref="Q37:Q42">
    <cfRule type="cellIs" dxfId="486" priority="13" stopIfTrue="1" operator="lessThan">
      <formula>0</formula>
    </cfRule>
  </conditionalFormatting>
  <conditionalFormatting sqref="Q37:Q42">
    <cfRule type="cellIs" dxfId="485" priority="12" stopIfTrue="1" operator="lessThan">
      <formula>0</formula>
    </cfRule>
  </conditionalFormatting>
  <conditionalFormatting sqref="Q37:Q42">
    <cfRule type="cellIs" dxfId="484" priority="11" stopIfTrue="1" operator="lessThan">
      <formula>0</formula>
    </cfRule>
  </conditionalFormatting>
  <conditionalFormatting sqref="Q37:Q42">
    <cfRule type="cellIs" dxfId="483" priority="10" stopIfTrue="1" operator="lessThan">
      <formula>0</formula>
    </cfRule>
  </conditionalFormatting>
  <conditionalFormatting sqref="Q44:Q47">
    <cfRule type="cellIs" dxfId="482" priority="9" stopIfTrue="1" operator="lessThan">
      <formula>0</formula>
    </cfRule>
  </conditionalFormatting>
  <conditionalFormatting sqref="Q44:Q47">
    <cfRule type="cellIs" dxfId="481" priority="8" stopIfTrue="1" operator="lessThan">
      <formula>0</formula>
    </cfRule>
  </conditionalFormatting>
  <conditionalFormatting sqref="Q49:Q53">
    <cfRule type="cellIs" dxfId="480" priority="7" stopIfTrue="1" operator="lessThan">
      <formula>0</formula>
    </cfRule>
  </conditionalFormatting>
  <conditionalFormatting sqref="Q49:Q53">
    <cfRule type="cellIs" dxfId="479" priority="6" stopIfTrue="1" operator="lessThan">
      <formula>0</formula>
    </cfRule>
  </conditionalFormatting>
  <conditionalFormatting sqref="Q56:Q57">
    <cfRule type="cellIs" dxfId="478" priority="5" stopIfTrue="1" operator="lessThan">
      <formula>0</formula>
    </cfRule>
  </conditionalFormatting>
  <conditionalFormatting sqref="Q59">
    <cfRule type="cellIs" dxfId="477" priority="4" stopIfTrue="1" operator="lessThan">
      <formula>0</formula>
    </cfRule>
  </conditionalFormatting>
  <conditionalFormatting sqref="Q58">
    <cfRule type="cellIs" dxfId="476" priority="3" stopIfTrue="1" operator="lessThan">
      <formula>0</formula>
    </cfRule>
  </conditionalFormatting>
  <conditionalFormatting sqref="Q56:Q59">
    <cfRule type="cellIs" dxfId="475" priority="2" stopIfTrue="1" operator="lessThan">
      <formula>0</formula>
    </cfRule>
  </conditionalFormatting>
  <conditionalFormatting sqref="Q56:Q59">
    <cfRule type="cellIs" dxfId="47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J39" activePane="bottomRight" state="frozen"/>
      <selection activeCell="B1" sqref="B1"/>
      <selection pane="topRight" activeCell="B1" sqref="B1"/>
      <selection pane="bottomLeft" activeCell="B1" sqref="B1"/>
      <selection pane="bottomRight" activeCell="Q57" sqref="Q57"/>
    </sheetView>
  </sheetViews>
  <sheetFormatPr defaultColWidth="0" defaultRowHeight="12.75" zeroHeight="1"/>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c r="B1" s="96" t="s">
        <v>347</v>
      </c>
    </row>
    <row r="2" spans="2:49"/>
    <row r="3" spans="2:49" s="12" customFormat="1" ht="107.45" customHeight="1">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8" thickTop="1" thickBot="1">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ht="13.5" thickTop="1">
      <c r="B5" s="348" t="s">
        <v>277</v>
      </c>
      <c r="C5" s="336"/>
      <c r="D5" s="331">
        <v>18184</v>
      </c>
      <c r="E5" s="332">
        <v>18184</v>
      </c>
      <c r="F5" s="332"/>
      <c r="G5" s="334"/>
      <c r="H5" s="334"/>
      <c r="I5" s="331"/>
      <c r="J5" s="403">
        <v>20844436</v>
      </c>
      <c r="K5" s="403">
        <v>20844436</v>
      </c>
      <c r="L5" s="332"/>
      <c r="M5" s="332"/>
      <c r="N5" s="332"/>
      <c r="O5" s="331">
        <v>9672409.4199999999</v>
      </c>
      <c r="P5" s="331">
        <v>111439865</v>
      </c>
      <c r="Q5" s="332">
        <v>111439865</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c r="B6" s="349" t="s">
        <v>278</v>
      </c>
      <c r="C6" s="337" t="s">
        <v>8</v>
      </c>
      <c r="D6" s="324">
        <v>0</v>
      </c>
      <c r="E6" s="325">
        <v>0</v>
      </c>
      <c r="F6" s="325"/>
      <c r="G6" s="326"/>
      <c r="H6" s="326"/>
      <c r="I6" s="324"/>
      <c r="J6" s="403">
        <v>0</v>
      </c>
      <c r="K6" s="403">
        <v>0</v>
      </c>
      <c r="L6" s="325"/>
      <c r="M6" s="325"/>
      <c r="N6" s="325"/>
      <c r="O6" s="324">
        <v>0</v>
      </c>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c r="B7" s="349" t="s">
        <v>279</v>
      </c>
      <c r="C7" s="337" t="s">
        <v>9</v>
      </c>
      <c r="D7" s="324">
        <v>0</v>
      </c>
      <c r="E7" s="325">
        <v>0</v>
      </c>
      <c r="F7" s="325"/>
      <c r="G7" s="326"/>
      <c r="H7" s="326"/>
      <c r="I7" s="324"/>
      <c r="J7" s="403">
        <v>0</v>
      </c>
      <c r="K7" s="403">
        <v>0</v>
      </c>
      <c r="L7" s="325"/>
      <c r="M7" s="325"/>
      <c r="N7" s="325"/>
      <c r="O7" s="324">
        <v>0</v>
      </c>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c r="B9" s="351" t="s">
        <v>122</v>
      </c>
      <c r="C9" s="337" t="s">
        <v>43</v>
      </c>
      <c r="D9" s="403">
        <v>0</v>
      </c>
      <c r="E9" s="368"/>
      <c r="F9" s="368"/>
      <c r="G9" s="368"/>
      <c r="H9" s="368"/>
      <c r="I9" s="370"/>
      <c r="J9" s="403">
        <v>0</v>
      </c>
      <c r="K9" s="368"/>
      <c r="L9" s="368"/>
      <c r="M9" s="368"/>
      <c r="N9" s="368"/>
      <c r="O9" s="370"/>
      <c r="P9" s="403">
        <v>845782</v>
      </c>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c r="B10" s="351" t="s">
        <v>83</v>
      </c>
      <c r="C10" s="337"/>
      <c r="D10" s="371"/>
      <c r="E10" s="403">
        <v>0</v>
      </c>
      <c r="F10" s="325"/>
      <c r="G10" s="325"/>
      <c r="H10" s="325"/>
      <c r="I10" s="324"/>
      <c r="J10" s="371"/>
      <c r="K10" s="403">
        <v>0</v>
      </c>
      <c r="L10" s="325"/>
      <c r="M10" s="325"/>
      <c r="N10" s="325"/>
      <c r="O10" s="403">
        <v>0</v>
      </c>
      <c r="P10" s="371"/>
      <c r="Q10" s="403">
        <v>975504</v>
      </c>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c r="B11" s="349" t="s">
        <v>281</v>
      </c>
      <c r="C11" s="337" t="s">
        <v>49</v>
      </c>
      <c r="D11" s="403">
        <v>0</v>
      </c>
      <c r="E11" s="403">
        <v>0</v>
      </c>
      <c r="F11" s="325"/>
      <c r="G11" s="325"/>
      <c r="H11" s="325"/>
      <c r="I11" s="324"/>
      <c r="J11" s="403">
        <v>0</v>
      </c>
      <c r="K11" s="403">
        <v>0</v>
      </c>
      <c r="L11" s="325"/>
      <c r="M11" s="325"/>
      <c r="N11" s="325"/>
      <c r="O11" s="403">
        <v>0</v>
      </c>
      <c r="P11" s="403">
        <v>316472</v>
      </c>
      <c r="Q11" s="403">
        <v>89940</v>
      </c>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c r="B12" s="349" t="s">
        <v>282</v>
      </c>
      <c r="C12" s="337" t="s">
        <v>44</v>
      </c>
      <c r="D12" s="403">
        <v>0</v>
      </c>
      <c r="E12" s="369"/>
      <c r="F12" s="369"/>
      <c r="G12" s="369"/>
      <c r="H12" s="369"/>
      <c r="I12" s="371"/>
      <c r="J12" s="403">
        <f>'[1]Pt 2 Premium and Claims'!J12+'[2]Pt 2 Premium and Claims'!J12</f>
        <v>0</v>
      </c>
      <c r="K12" s="369"/>
      <c r="L12" s="369"/>
      <c r="M12" s="369"/>
      <c r="N12" s="369"/>
      <c r="O12" s="371"/>
      <c r="P12" s="403">
        <f>'[1]Pt 2 Premium and Claims'!P12+'[2]Pt 2 Premium and Claims'!P12</f>
        <v>86084</v>
      </c>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c r="B13" s="349" t="s">
        <v>283</v>
      </c>
      <c r="C13" s="337" t="s">
        <v>10</v>
      </c>
      <c r="D13" s="403">
        <v>0</v>
      </c>
      <c r="E13" s="403">
        <v>0</v>
      </c>
      <c r="F13" s="325"/>
      <c r="G13" s="325"/>
      <c r="H13" s="325"/>
      <c r="I13" s="324"/>
      <c r="J13" s="403">
        <v>0</v>
      </c>
      <c r="K13" s="403">
        <v>0</v>
      </c>
      <c r="L13" s="325"/>
      <c r="M13" s="325"/>
      <c r="N13" s="325"/>
      <c r="O13" s="403">
        <v>0</v>
      </c>
      <c r="P13" s="403">
        <v>0</v>
      </c>
      <c r="Q13" s="403">
        <v>0</v>
      </c>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c r="B14" s="349" t="s">
        <v>284</v>
      </c>
      <c r="C14" s="337" t="s">
        <v>11</v>
      </c>
      <c r="D14" s="403">
        <v>0</v>
      </c>
      <c r="E14" s="403">
        <v>0</v>
      </c>
      <c r="F14" s="325"/>
      <c r="G14" s="325"/>
      <c r="H14" s="325"/>
      <c r="I14" s="324"/>
      <c r="J14" s="403">
        <v>0</v>
      </c>
      <c r="K14" s="403">
        <v>0</v>
      </c>
      <c r="L14" s="325"/>
      <c r="M14" s="325"/>
      <c r="N14" s="325"/>
      <c r="O14" s="403">
        <v>0</v>
      </c>
      <c r="P14" s="403">
        <v>0</v>
      </c>
      <c r="Q14" s="403">
        <v>0</v>
      </c>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c r="B15" s="351" t="s">
        <v>285</v>
      </c>
      <c r="C15" s="337"/>
      <c r="D15" s="403">
        <v>0</v>
      </c>
      <c r="E15" s="403">
        <v>0</v>
      </c>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c r="B16" s="351" t="s">
        <v>286</v>
      </c>
      <c r="C16" s="337"/>
      <c r="D16" s="403">
        <v>0</v>
      </c>
      <c r="E16" s="403">
        <v>0</v>
      </c>
      <c r="F16" s="325"/>
      <c r="G16" s="325"/>
      <c r="H16" s="325"/>
      <c r="I16" s="324"/>
      <c r="J16" s="403">
        <v>-1208815</v>
      </c>
      <c r="K16" s="403">
        <v>-1208815</v>
      </c>
      <c r="L16" s="325"/>
      <c r="M16" s="325"/>
      <c r="N16" s="325"/>
      <c r="O16" s="403">
        <v>-1208815</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c r="B17" s="351" t="s">
        <v>411</v>
      </c>
      <c r="C17" s="337"/>
      <c r="D17" s="403">
        <v>0</v>
      </c>
      <c r="E17" s="403">
        <v>0</v>
      </c>
      <c r="F17" s="367"/>
      <c r="G17" s="367"/>
      <c r="H17" s="325"/>
      <c r="I17" s="371"/>
      <c r="J17" s="403">
        <v>3061140.6324510784</v>
      </c>
      <c r="K17" s="403">
        <v>3061140.6324510784</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c r="B18" s="351" t="s">
        <v>305</v>
      </c>
      <c r="C18" s="337"/>
      <c r="D18" s="403">
        <v>0</v>
      </c>
      <c r="E18" s="403">
        <v>0</v>
      </c>
      <c r="F18" s="325"/>
      <c r="G18" s="325"/>
      <c r="H18" s="325"/>
      <c r="I18" s="324"/>
      <c r="J18" s="403">
        <v>0</v>
      </c>
      <c r="K18" s="403">
        <v>0</v>
      </c>
      <c r="L18" s="325"/>
      <c r="M18" s="325"/>
      <c r="N18" s="325"/>
      <c r="O18" s="403">
        <v>0</v>
      </c>
      <c r="P18" s="403">
        <v>0</v>
      </c>
      <c r="Q18" s="403">
        <v>0</v>
      </c>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c r="B19" s="351" t="s">
        <v>306</v>
      </c>
      <c r="C19" s="337"/>
      <c r="D19" s="403">
        <v>0</v>
      </c>
      <c r="E19" s="403">
        <v>0</v>
      </c>
      <c r="F19" s="325"/>
      <c r="G19" s="325"/>
      <c r="H19" s="325"/>
      <c r="I19" s="324"/>
      <c r="J19" s="403">
        <v>0</v>
      </c>
      <c r="K19" s="403">
        <v>0</v>
      </c>
      <c r="L19" s="325"/>
      <c r="M19" s="325"/>
      <c r="N19" s="325"/>
      <c r="O19" s="403">
        <v>0</v>
      </c>
      <c r="P19" s="403">
        <v>0</v>
      </c>
      <c r="Q19" s="403">
        <v>0</v>
      </c>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2" customFormat="1" ht="25.5">
      <c r="B20" s="351" t="s">
        <v>430</v>
      </c>
      <c r="C20" s="337"/>
      <c r="D20" s="403">
        <v>0</v>
      </c>
      <c r="E20" s="403">
        <v>0</v>
      </c>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c r="B23" s="349" t="s">
        <v>125</v>
      </c>
      <c r="C23" s="337"/>
      <c r="D23" s="403">
        <v>117922</v>
      </c>
      <c r="E23" s="368"/>
      <c r="F23" s="368"/>
      <c r="G23" s="368"/>
      <c r="H23" s="368"/>
      <c r="I23" s="370"/>
      <c r="J23" s="403">
        <v>18971244</v>
      </c>
      <c r="K23" s="368"/>
      <c r="L23" s="368"/>
      <c r="M23" s="368"/>
      <c r="N23" s="368"/>
      <c r="O23" s="370"/>
      <c r="P23" s="403">
        <v>103019653</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c r="B24" s="351" t="s">
        <v>114</v>
      </c>
      <c r="C24" s="337"/>
      <c r="D24" s="371"/>
      <c r="E24" s="403">
        <v>120354.98878360662</v>
      </c>
      <c r="F24" s="325"/>
      <c r="G24" s="325"/>
      <c r="H24" s="325"/>
      <c r="I24" s="324"/>
      <c r="J24" s="371"/>
      <c r="K24" s="403">
        <v>18690863.002269857</v>
      </c>
      <c r="L24" s="325"/>
      <c r="M24" s="325"/>
      <c r="N24" s="325"/>
      <c r="O24" s="403">
        <v>9835783.7799999993</v>
      </c>
      <c r="P24" s="371"/>
      <c r="Q24" s="403">
        <v>102059278.06328216</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2" customFormat="1">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2" customFormat="1" ht="25.5">
      <c r="B26" s="351" t="s">
        <v>110</v>
      </c>
      <c r="C26" s="337" t="s">
        <v>0</v>
      </c>
      <c r="D26" s="403">
        <v>14878</v>
      </c>
      <c r="E26" s="368"/>
      <c r="F26" s="368"/>
      <c r="G26" s="368"/>
      <c r="H26" s="368"/>
      <c r="I26" s="370"/>
      <c r="J26" s="403">
        <v>2175680</v>
      </c>
      <c r="K26" s="368"/>
      <c r="L26" s="368"/>
      <c r="M26" s="368"/>
      <c r="N26" s="368"/>
      <c r="O26" s="370"/>
      <c r="P26" s="403">
        <v>11782704</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2" customFormat="1" ht="25.5">
      <c r="B27" s="351" t="s">
        <v>85</v>
      </c>
      <c r="C27" s="337"/>
      <c r="D27" s="371"/>
      <c r="E27" s="403">
        <v>2923.5395173415145</v>
      </c>
      <c r="F27" s="325"/>
      <c r="G27" s="325"/>
      <c r="H27" s="325"/>
      <c r="I27" s="324"/>
      <c r="J27" s="371"/>
      <c r="K27" s="403">
        <v>423787.37200748175</v>
      </c>
      <c r="L27" s="325"/>
      <c r="M27" s="325"/>
      <c r="N27" s="325"/>
      <c r="O27" s="403">
        <v>223012</v>
      </c>
      <c r="P27" s="371"/>
      <c r="Q27" s="403">
        <v>2275769.2187357065</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c r="B28" s="349" t="s">
        <v>289</v>
      </c>
      <c r="C28" s="337" t="s">
        <v>47</v>
      </c>
      <c r="D28" s="403">
        <v>1293</v>
      </c>
      <c r="E28" s="369"/>
      <c r="F28" s="369"/>
      <c r="G28" s="369"/>
      <c r="H28" s="369"/>
      <c r="I28" s="371"/>
      <c r="J28" s="403">
        <v>2220535</v>
      </c>
      <c r="K28" s="369"/>
      <c r="L28" s="369"/>
      <c r="M28" s="369"/>
      <c r="N28" s="369"/>
      <c r="O28" s="371"/>
      <c r="P28" s="403">
        <v>12328473</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2" customFormat="1">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2" customFormat="1" ht="25.5">
      <c r="B30" s="351" t="s">
        <v>111</v>
      </c>
      <c r="C30" s="337" t="s">
        <v>1</v>
      </c>
      <c r="D30" s="403">
        <v>0</v>
      </c>
      <c r="E30" s="368"/>
      <c r="F30" s="368"/>
      <c r="G30" s="368"/>
      <c r="H30" s="368"/>
      <c r="I30" s="370"/>
      <c r="J30" s="403">
        <v>0</v>
      </c>
      <c r="K30" s="368"/>
      <c r="L30" s="368"/>
      <c r="M30" s="368"/>
      <c r="N30" s="368"/>
      <c r="O30" s="370"/>
      <c r="P30" s="403">
        <v>0</v>
      </c>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2" customFormat="1" ht="25.5">
      <c r="B31" s="351" t="s">
        <v>84</v>
      </c>
      <c r="C31" s="337"/>
      <c r="D31" s="371"/>
      <c r="E31" s="403">
        <v>0</v>
      </c>
      <c r="F31" s="325"/>
      <c r="G31" s="325"/>
      <c r="H31" s="325"/>
      <c r="I31" s="324"/>
      <c r="J31" s="371"/>
      <c r="K31" s="403">
        <v>0</v>
      </c>
      <c r="L31" s="325"/>
      <c r="M31" s="325"/>
      <c r="N31" s="325"/>
      <c r="O31" s="403">
        <v>0</v>
      </c>
      <c r="P31" s="371"/>
      <c r="Q31" s="403">
        <v>0</v>
      </c>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c r="B32" s="349" t="s">
        <v>291</v>
      </c>
      <c r="C32" s="337" t="s">
        <v>48</v>
      </c>
      <c r="D32" s="403">
        <v>0</v>
      </c>
      <c r="E32" s="369"/>
      <c r="F32" s="369"/>
      <c r="G32" s="369"/>
      <c r="H32" s="369"/>
      <c r="I32" s="371"/>
      <c r="J32" s="403">
        <f>'[1]Pt 2 Premium and Claims'!J32+'[2]Pt 2 Premium and Claims'!J32</f>
        <v>0</v>
      </c>
      <c r="K32" s="369"/>
      <c r="L32" s="369"/>
      <c r="M32" s="369"/>
      <c r="N32" s="369"/>
      <c r="O32" s="371"/>
      <c r="P32" s="403">
        <v>0</v>
      </c>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2" customFormat="1">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2" customFormat="1">
      <c r="B34" s="349" t="s">
        <v>90</v>
      </c>
      <c r="C34" s="337" t="s">
        <v>2</v>
      </c>
      <c r="D34" s="403">
        <v>0</v>
      </c>
      <c r="E34" s="368"/>
      <c r="F34" s="368"/>
      <c r="G34" s="368"/>
      <c r="H34" s="368"/>
      <c r="I34" s="370"/>
      <c r="J34" s="403">
        <f>'[1]Pt 2 Premium and Claims'!J34+'[2]Pt 2 Premium and Claims'!J34</f>
        <v>0</v>
      </c>
      <c r="K34" s="368"/>
      <c r="L34" s="368"/>
      <c r="M34" s="368"/>
      <c r="N34" s="368"/>
      <c r="O34" s="370"/>
      <c r="P34" s="403">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2" customFormat="1">
      <c r="B35" s="351" t="s">
        <v>91</v>
      </c>
      <c r="C35" s="337"/>
      <c r="D35" s="371"/>
      <c r="E35" s="403">
        <v>0</v>
      </c>
      <c r="F35" s="325"/>
      <c r="G35" s="325"/>
      <c r="H35" s="325"/>
      <c r="I35" s="324"/>
      <c r="J35" s="371"/>
      <c r="K35" s="403">
        <v>0</v>
      </c>
      <c r="L35" s="325"/>
      <c r="M35" s="325"/>
      <c r="N35" s="325"/>
      <c r="O35" s="403">
        <v>0</v>
      </c>
      <c r="P35" s="371"/>
      <c r="Q35" s="403">
        <v>0</v>
      </c>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c r="B36" s="349" t="s">
        <v>293</v>
      </c>
      <c r="C36" s="337" t="s">
        <v>3</v>
      </c>
      <c r="D36" s="403">
        <f>'[1]Pt 2 Premium and Claims'!D36+'[2]Pt 2 Premium and Claims'!D36</f>
        <v>0</v>
      </c>
      <c r="E36" s="403">
        <v>0</v>
      </c>
      <c r="F36" s="325"/>
      <c r="G36" s="325"/>
      <c r="H36" s="325"/>
      <c r="I36" s="324"/>
      <c r="J36" s="403">
        <v>0</v>
      </c>
      <c r="K36" s="403">
        <v>0</v>
      </c>
      <c r="L36" s="325"/>
      <c r="M36" s="325"/>
      <c r="N36" s="325"/>
      <c r="O36" s="403">
        <v>0</v>
      </c>
      <c r="P36" s="403">
        <v>0</v>
      </c>
      <c r="Q36" s="403">
        <v>0</v>
      </c>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c r="B38" s="351" t="s">
        <v>124</v>
      </c>
      <c r="C38" s="337" t="s">
        <v>40</v>
      </c>
      <c r="D38" s="403">
        <v>0</v>
      </c>
      <c r="E38" s="368"/>
      <c r="F38" s="368"/>
      <c r="G38" s="368"/>
      <c r="H38" s="368"/>
      <c r="I38" s="370"/>
      <c r="J38" s="403">
        <v>0</v>
      </c>
      <c r="K38" s="368"/>
      <c r="L38" s="368"/>
      <c r="M38" s="368"/>
      <c r="N38" s="368"/>
      <c r="O38" s="370"/>
      <c r="P38" s="403">
        <v>845782</v>
      </c>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c r="B39" s="351" t="s">
        <v>86</v>
      </c>
      <c r="C39" s="337"/>
      <c r="D39" s="371"/>
      <c r="E39" s="403">
        <v>0</v>
      </c>
      <c r="F39" s="325"/>
      <c r="G39" s="325"/>
      <c r="H39" s="325"/>
      <c r="I39" s="324"/>
      <c r="J39" s="371"/>
      <c r="K39" s="403">
        <v>0</v>
      </c>
      <c r="L39" s="325"/>
      <c r="M39" s="325"/>
      <c r="N39" s="325"/>
      <c r="O39" s="403">
        <v>0</v>
      </c>
      <c r="P39" s="371"/>
      <c r="Q39" s="403">
        <v>975504</v>
      </c>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c r="B41" s="351" t="s">
        <v>112</v>
      </c>
      <c r="C41" s="337" t="s">
        <v>42</v>
      </c>
      <c r="D41" s="403">
        <v>0</v>
      </c>
      <c r="E41" s="368"/>
      <c r="F41" s="368"/>
      <c r="G41" s="368"/>
      <c r="H41" s="368"/>
      <c r="I41" s="370"/>
      <c r="J41" s="403">
        <v>0</v>
      </c>
      <c r="K41" s="368"/>
      <c r="L41" s="368"/>
      <c r="M41" s="368"/>
      <c r="N41" s="368"/>
      <c r="O41" s="370"/>
      <c r="P41" s="403">
        <v>316472</v>
      </c>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2" customFormat="1" ht="25.5">
      <c r="B42" s="351" t="s">
        <v>92</v>
      </c>
      <c r="C42" s="337"/>
      <c r="D42" s="371"/>
      <c r="E42" s="403">
        <v>0</v>
      </c>
      <c r="F42" s="325"/>
      <c r="G42" s="325"/>
      <c r="H42" s="325"/>
      <c r="I42" s="324"/>
      <c r="J42" s="371"/>
      <c r="K42" s="403">
        <v>0</v>
      </c>
      <c r="L42" s="325"/>
      <c r="M42" s="325"/>
      <c r="N42" s="325"/>
      <c r="O42" s="403">
        <v>0</v>
      </c>
      <c r="P42" s="371"/>
      <c r="Q42" s="403">
        <v>89940</v>
      </c>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c r="B43" s="349" t="s">
        <v>296</v>
      </c>
      <c r="C43" s="337" t="s">
        <v>46</v>
      </c>
      <c r="D43" s="403">
        <v>0</v>
      </c>
      <c r="E43" s="369"/>
      <c r="F43" s="369"/>
      <c r="G43" s="369"/>
      <c r="H43" s="369"/>
      <c r="I43" s="371"/>
      <c r="J43" s="403">
        <v>0</v>
      </c>
      <c r="K43" s="369"/>
      <c r="L43" s="369"/>
      <c r="M43" s="369"/>
      <c r="N43" s="369"/>
      <c r="O43" s="371"/>
      <c r="P43" s="403">
        <v>86084</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c r="B45" s="351" t="s">
        <v>115</v>
      </c>
      <c r="C45" s="337" t="s">
        <v>30</v>
      </c>
      <c r="D45" s="403">
        <v>0</v>
      </c>
      <c r="E45" s="403">
        <v>0</v>
      </c>
      <c r="F45" s="325"/>
      <c r="G45" s="325"/>
      <c r="H45" s="325"/>
      <c r="I45" s="324"/>
      <c r="J45" s="403">
        <v>0</v>
      </c>
      <c r="K45" s="403">
        <v>0</v>
      </c>
      <c r="L45" s="325"/>
      <c r="M45" s="325"/>
      <c r="N45" s="325"/>
      <c r="O45" s="403">
        <v>0</v>
      </c>
      <c r="P45" s="403">
        <v>0</v>
      </c>
      <c r="Q45" s="403">
        <v>0</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c r="B46" s="349" t="s">
        <v>116</v>
      </c>
      <c r="C46" s="337" t="s">
        <v>31</v>
      </c>
      <c r="D46" s="403">
        <v>0</v>
      </c>
      <c r="E46" s="403">
        <v>0</v>
      </c>
      <c r="F46" s="325"/>
      <c r="G46" s="325"/>
      <c r="H46" s="325"/>
      <c r="I46" s="324"/>
      <c r="J46" s="403">
        <v>0</v>
      </c>
      <c r="K46" s="403">
        <v>0</v>
      </c>
      <c r="L46" s="325"/>
      <c r="M46" s="325"/>
      <c r="N46" s="325"/>
      <c r="O46" s="403">
        <v>0</v>
      </c>
      <c r="P46" s="403">
        <v>0</v>
      </c>
      <c r="Q46" s="403">
        <v>0</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c r="B47" s="349" t="s">
        <v>117</v>
      </c>
      <c r="C47" s="337" t="s">
        <v>32</v>
      </c>
      <c r="D47" s="403">
        <v>0</v>
      </c>
      <c r="E47" s="369"/>
      <c r="F47" s="369"/>
      <c r="G47" s="369"/>
      <c r="H47" s="369"/>
      <c r="I47" s="371"/>
      <c r="J47" s="403">
        <v>0</v>
      </c>
      <c r="K47" s="369"/>
      <c r="L47" s="369"/>
      <c r="M47" s="369"/>
      <c r="N47" s="369"/>
      <c r="O47" s="371"/>
      <c r="P47" s="403">
        <v>0</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c r="B49" s="349" t="s">
        <v>118</v>
      </c>
      <c r="C49" s="337" t="s">
        <v>33</v>
      </c>
      <c r="D49" s="403">
        <v>10</v>
      </c>
      <c r="E49" s="403">
        <v>0</v>
      </c>
      <c r="F49" s="325"/>
      <c r="G49" s="325"/>
      <c r="H49" s="325"/>
      <c r="I49" s="324"/>
      <c r="J49" s="403">
        <v>12672</v>
      </c>
      <c r="K49" s="325"/>
      <c r="L49" s="325"/>
      <c r="M49" s="325"/>
      <c r="N49" s="325"/>
      <c r="O49" s="403">
        <v>0</v>
      </c>
      <c r="P49" s="403">
        <v>58823</v>
      </c>
      <c r="Q49" s="403">
        <v>0</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c r="B50" s="349" t="s">
        <v>119</v>
      </c>
      <c r="C50" s="337" t="s">
        <v>34</v>
      </c>
      <c r="D50" s="403">
        <v>18</v>
      </c>
      <c r="E50" s="369"/>
      <c r="F50" s="369"/>
      <c r="G50" s="369"/>
      <c r="H50" s="369"/>
      <c r="I50" s="371"/>
      <c r="J50" s="403">
        <v>14856</v>
      </c>
      <c r="K50" s="369"/>
      <c r="L50" s="369"/>
      <c r="M50" s="369"/>
      <c r="N50" s="369"/>
      <c r="O50" s="371"/>
      <c r="P50" s="403">
        <v>80638</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2" customFormat="1">
      <c r="B51" s="349" t="s">
        <v>299</v>
      </c>
      <c r="C51" s="337"/>
      <c r="D51" s="403">
        <v>0</v>
      </c>
      <c r="E51" s="403">
        <v>0</v>
      </c>
      <c r="F51" s="325"/>
      <c r="G51" s="325"/>
      <c r="H51" s="325"/>
      <c r="I51" s="324"/>
      <c r="J51" s="403">
        <v>0</v>
      </c>
      <c r="K51" s="403">
        <v>0</v>
      </c>
      <c r="L51" s="325"/>
      <c r="M51" s="325"/>
      <c r="N51" s="325"/>
      <c r="O51" s="403">
        <v>0</v>
      </c>
      <c r="P51" s="403">
        <v>0</v>
      </c>
      <c r="Q51" s="403">
        <v>0</v>
      </c>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c r="B52" s="349" t="s">
        <v>300</v>
      </c>
      <c r="C52" s="337" t="s">
        <v>4</v>
      </c>
      <c r="D52" s="403">
        <v>0</v>
      </c>
      <c r="E52" s="403">
        <v>0</v>
      </c>
      <c r="F52" s="325"/>
      <c r="G52" s="325"/>
      <c r="H52" s="325"/>
      <c r="I52" s="324"/>
      <c r="J52" s="403">
        <v>0</v>
      </c>
      <c r="K52" s="403">
        <v>0</v>
      </c>
      <c r="L52" s="325"/>
      <c r="M52" s="325"/>
      <c r="N52" s="325"/>
      <c r="O52" s="403">
        <v>0</v>
      </c>
      <c r="P52" s="403">
        <v>0</v>
      </c>
      <c r="Q52" s="403">
        <v>0</v>
      </c>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2" customFormat="1">
      <c r="B53" s="349" t="s">
        <v>301</v>
      </c>
      <c r="C53" s="337" t="s">
        <v>5</v>
      </c>
      <c r="D53" s="403">
        <v>0</v>
      </c>
      <c r="E53" s="403">
        <v>0</v>
      </c>
      <c r="F53" s="325"/>
      <c r="G53" s="325"/>
      <c r="H53" s="325"/>
      <c r="I53" s="324"/>
      <c r="J53" s="403">
        <v>0</v>
      </c>
      <c r="K53" s="403">
        <v>0</v>
      </c>
      <c r="L53" s="325"/>
      <c r="M53" s="325"/>
      <c r="N53" s="325"/>
      <c r="O53" s="403">
        <v>0</v>
      </c>
      <c r="P53" s="403">
        <v>0</v>
      </c>
      <c r="Q53" s="403">
        <v>0</v>
      </c>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9" customFormat="1">
      <c r="B54" s="354" t="s">
        <v>302</v>
      </c>
      <c r="C54" s="340" t="s">
        <v>77</v>
      </c>
      <c r="D54" s="103">
        <f>D23+D26-D28+D30-D32+D34-D36+D38+D41-D43+D45+D46-D47-D49+D50+D51+D52+D53</f>
        <v>131515</v>
      </c>
      <c r="E54" s="104">
        <f>E24+E27+E31+E35-E36+E39+E42+E45+E46-E49+E51+E52+E53</f>
        <v>123278.52830094814</v>
      </c>
      <c r="F54" s="405"/>
      <c r="G54" s="405"/>
      <c r="H54" s="405"/>
      <c r="I54" s="104"/>
      <c r="J54" s="103">
        <f>J23+J26-J28+J30-J32+J34-J36+J38+J41-J43+J45+J46-J47-J49+J50+J51+J52+J53</f>
        <v>18928573</v>
      </c>
      <c r="K54" s="104">
        <f>K24+K27+K31+K35-K36+K39+K42+K45+K46-K49+K51+K52+K53</f>
        <v>19114650.374277338</v>
      </c>
      <c r="L54" s="405"/>
      <c r="M54" s="405"/>
      <c r="N54" s="405"/>
      <c r="O54" s="104">
        <f>O24+O27+O31+O35-O36+O39+O42+O45+O46-O49+O51+O52+O53</f>
        <v>10058795.779999999</v>
      </c>
      <c r="P54" s="103">
        <f>P23+P26-P28+P30-P32+P34-P36+P38+P41-P43+P45+P46-P47-P49+P50+P51+P52+P53</f>
        <v>103571869</v>
      </c>
      <c r="Q54" s="104">
        <f>Q24+Q27+Q31+Q35-Q36+Q39+Q42+Q45+Q46-Q49+Q51+Q52+Q53</f>
        <v>105400491.28201787</v>
      </c>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c r="B55" s="354" t="s">
        <v>493</v>
      </c>
      <c r="C55" s="341" t="s">
        <v>28</v>
      </c>
      <c r="D55" s="103">
        <f>MIN(D56:D57)</f>
        <v>0</v>
      </c>
      <c r="E55" s="103">
        <f>MIN(E56:E57)</f>
        <v>0</v>
      </c>
      <c r="F55" s="405"/>
      <c r="G55" s="405"/>
      <c r="H55" s="405"/>
      <c r="I55" s="404"/>
      <c r="J55" s="103">
        <f>MIN(J56:J57)</f>
        <v>0</v>
      </c>
      <c r="K55" s="103">
        <f>MIN(K56:K57)</f>
        <v>0</v>
      </c>
      <c r="L55" s="405"/>
      <c r="M55" s="405"/>
      <c r="N55" s="405"/>
      <c r="O55" s="103">
        <f>MIN(O56:O57)</f>
        <v>0</v>
      </c>
      <c r="P55" s="103">
        <f>MIN(P56:P57)</f>
        <v>0</v>
      </c>
      <c r="Q55" s="103">
        <f>MIN(Q56:Q57)</f>
        <v>0</v>
      </c>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c r="B56" s="349" t="s">
        <v>120</v>
      </c>
      <c r="C56" s="341" t="s">
        <v>412</v>
      </c>
      <c r="D56" s="403">
        <v>0</v>
      </c>
      <c r="E56" s="403">
        <v>0</v>
      </c>
      <c r="F56" s="325"/>
      <c r="G56" s="325"/>
      <c r="H56" s="325"/>
      <c r="I56" s="324"/>
      <c r="J56" s="403">
        <v>0</v>
      </c>
      <c r="K56" s="403">
        <v>0</v>
      </c>
      <c r="L56" s="325"/>
      <c r="M56" s="325"/>
      <c r="N56" s="325"/>
      <c r="O56" s="403">
        <v>0</v>
      </c>
      <c r="P56" s="403">
        <v>0</v>
      </c>
      <c r="Q56" s="403">
        <v>0</v>
      </c>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c r="B57" s="349" t="s">
        <v>121</v>
      </c>
      <c r="C57" s="341" t="s">
        <v>29</v>
      </c>
      <c r="D57" s="403">
        <v>0</v>
      </c>
      <c r="E57" s="403">
        <v>0</v>
      </c>
      <c r="F57" s="325"/>
      <c r="G57" s="325"/>
      <c r="H57" s="325"/>
      <c r="I57" s="324"/>
      <c r="J57" s="403">
        <v>0</v>
      </c>
      <c r="K57" s="403">
        <v>0</v>
      </c>
      <c r="L57" s="325"/>
      <c r="M57" s="325"/>
      <c r="N57" s="325"/>
      <c r="O57" s="403">
        <v>0</v>
      </c>
      <c r="P57" s="403">
        <v>0</v>
      </c>
      <c r="Q57" s="403">
        <v>0</v>
      </c>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2" customFormat="1" ht="13.5" thickBot="1">
      <c r="B58" s="357" t="s">
        <v>494</v>
      </c>
      <c r="C58" s="358"/>
      <c r="D58" s="418">
        <v>0</v>
      </c>
      <c r="E58" s="418">
        <v>0</v>
      </c>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c r="C59" s="42"/>
    </row>
    <row r="60" spans="2:49" ht="13.15" hidden="1" customHeight="1">
      <c r="B60" s="112"/>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473" priority="383" stopIfTrue="1" operator="lessThan">
      <formula>0</formula>
    </cfRule>
  </conditionalFormatting>
  <conditionalFormatting sqref="AA11:AA14">
    <cfRule type="cellIs" dxfId="472" priority="381" stopIfTrue="1" operator="lessThan">
      <formula>0</formula>
    </cfRule>
  </conditionalFormatting>
  <conditionalFormatting sqref="AN18:AN19">
    <cfRule type="cellIs" dxfId="471" priority="357" stopIfTrue="1" operator="lessThan">
      <formula>0</formula>
    </cfRule>
  </conditionalFormatting>
  <conditionalFormatting sqref="AU47">
    <cfRule type="cellIs" dxfId="470" priority="26" stopIfTrue="1" operator="lessThan">
      <formula>0</formula>
    </cfRule>
  </conditionalFormatting>
  <conditionalFormatting sqref="AS26">
    <cfRule type="cellIs" dxfId="469" priority="61" stopIfTrue="1" operator="lessThan">
      <formula>0</formula>
    </cfRule>
  </conditionalFormatting>
  <conditionalFormatting sqref="AT26">
    <cfRule type="cellIs" dxfId="468" priority="60" stopIfTrue="1" operator="lessThan">
      <formula>0</formula>
    </cfRule>
  </conditionalFormatting>
  <conditionalFormatting sqref="D5:D7">
    <cfRule type="cellIs" dxfId="467" priority="479" stopIfTrue="1" operator="lessThan">
      <formula>0</formula>
    </cfRule>
  </conditionalFormatting>
  <conditionalFormatting sqref="AU51">
    <cfRule type="cellIs" dxfId="466" priority="17" stopIfTrue="1" operator="lessThan">
      <formula>0</formula>
    </cfRule>
  </conditionalFormatting>
  <conditionalFormatting sqref="AT52">
    <cfRule type="cellIs" dxfId="465" priority="15" stopIfTrue="1" operator="lessThan">
      <formula>0</formula>
    </cfRule>
  </conditionalFormatting>
  <conditionalFormatting sqref="P5:P7">
    <cfRule type="cellIs" dxfId="464" priority="475" stopIfTrue="1" operator="lessThan">
      <formula>0</formula>
    </cfRule>
  </conditionalFormatting>
  <conditionalFormatting sqref="U5:U7">
    <cfRule type="cellIs" dxfId="463" priority="474" stopIfTrue="1" operator="lessThan">
      <formula>0</formula>
    </cfRule>
  </conditionalFormatting>
  <conditionalFormatting sqref="X5:X7">
    <cfRule type="cellIs" dxfId="462" priority="473" stopIfTrue="1" operator="lessThan">
      <formula>0</formula>
    </cfRule>
  </conditionalFormatting>
  <conditionalFormatting sqref="AA5:AA7">
    <cfRule type="cellIs" dxfId="461" priority="472" stopIfTrue="1" operator="lessThan">
      <formula>0</formula>
    </cfRule>
  </conditionalFormatting>
  <conditionalFormatting sqref="AD5:AD7">
    <cfRule type="cellIs" dxfId="460" priority="471" stopIfTrue="1" operator="lessThan">
      <formula>0</formula>
    </cfRule>
  </conditionalFormatting>
  <conditionalFormatting sqref="AI5:AI7">
    <cfRule type="cellIs" dxfId="459" priority="470" stopIfTrue="1" operator="lessThan">
      <formula>0</formula>
    </cfRule>
  </conditionalFormatting>
  <conditionalFormatting sqref="AN5:AN7">
    <cfRule type="cellIs" dxfId="458" priority="469" stopIfTrue="1" operator="lessThan">
      <formula>0</formula>
    </cfRule>
  </conditionalFormatting>
  <conditionalFormatting sqref="AS5:AS7">
    <cfRule type="cellIs" dxfId="457" priority="468" stopIfTrue="1" operator="lessThan">
      <formula>0</formula>
    </cfRule>
  </conditionalFormatting>
  <conditionalFormatting sqref="AT5:AT7">
    <cfRule type="cellIs" dxfId="456" priority="467" stopIfTrue="1" operator="lessThan">
      <formula>0</formula>
    </cfRule>
  </conditionalFormatting>
  <conditionalFormatting sqref="AU5:AU7">
    <cfRule type="cellIs" dxfId="455" priority="466" stopIfTrue="1" operator="lessThan">
      <formula>0</formula>
    </cfRule>
  </conditionalFormatting>
  <conditionalFormatting sqref="F10:I10">
    <cfRule type="cellIs" dxfId="454" priority="463" stopIfTrue="1" operator="lessThan">
      <formula>0</formula>
    </cfRule>
  </conditionalFormatting>
  <conditionalFormatting sqref="F11:I11">
    <cfRule type="cellIs" dxfId="453" priority="462" stopIfTrue="1" operator="lessThan">
      <formula>0</formula>
    </cfRule>
  </conditionalFormatting>
  <conditionalFormatting sqref="F13:I16">
    <cfRule type="cellIs" dxfId="452" priority="461" stopIfTrue="1" operator="lessThan">
      <formula>0</formula>
    </cfRule>
  </conditionalFormatting>
  <conditionalFormatting sqref="F18:I20">
    <cfRule type="cellIs" dxfId="451" priority="460" stopIfTrue="1" operator="lessThan">
      <formula>0</formula>
    </cfRule>
  </conditionalFormatting>
  <conditionalFormatting sqref="H17">
    <cfRule type="cellIs" dxfId="450" priority="459" stopIfTrue="1" operator="lessThan">
      <formula>0</formula>
    </cfRule>
  </conditionalFormatting>
  <conditionalFormatting sqref="AU57">
    <cfRule type="cellIs" dxfId="449" priority="5" stopIfTrue="1" operator="lessThan">
      <formula>0</formula>
    </cfRule>
  </conditionalFormatting>
  <conditionalFormatting sqref="F24:I24">
    <cfRule type="cellIs" dxfId="448" priority="446" stopIfTrue="1" operator="lessThan">
      <formula>0</formula>
    </cfRule>
  </conditionalFormatting>
  <conditionalFormatting sqref="F27:I27">
    <cfRule type="cellIs" dxfId="447" priority="445" stopIfTrue="1" operator="lessThan">
      <formula>0</formula>
    </cfRule>
  </conditionalFormatting>
  <conditionalFormatting sqref="F31:I31">
    <cfRule type="cellIs" dxfId="446" priority="444" stopIfTrue="1" operator="lessThan">
      <formula>0</formula>
    </cfRule>
  </conditionalFormatting>
  <conditionalFormatting sqref="F35:I35">
    <cfRule type="cellIs" dxfId="445" priority="443" stopIfTrue="1" operator="lessThan">
      <formula>0</formula>
    </cfRule>
  </conditionalFormatting>
  <conditionalFormatting sqref="F39:I39">
    <cfRule type="cellIs" dxfId="444" priority="442" stopIfTrue="1" operator="lessThan">
      <formula>0</formula>
    </cfRule>
  </conditionalFormatting>
  <conditionalFormatting sqref="F42:I42">
    <cfRule type="cellIs" dxfId="443" priority="441" stopIfTrue="1" operator="lessThan">
      <formula>0</formula>
    </cfRule>
  </conditionalFormatting>
  <conditionalFormatting sqref="F36:I36">
    <cfRule type="cellIs" dxfId="442" priority="439" stopIfTrue="1" operator="lessThan">
      <formula>0</formula>
    </cfRule>
  </conditionalFormatting>
  <conditionalFormatting sqref="F45:I45">
    <cfRule type="cellIs" dxfId="441" priority="437" stopIfTrue="1" operator="lessThan">
      <formula>0</formula>
    </cfRule>
  </conditionalFormatting>
  <conditionalFormatting sqref="F46:I46">
    <cfRule type="cellIs" dxfId="440" priority="435" stopIfTrue="1" operator="lessThan">
      <formula>0</formula>
    </cfRule>
  </conditionalFormatting>
  <conditionalFormatting sqref="F49:I49">
    <cfRule type="cellIs" dxfId="439" priority="433" stopIfTrue="1" operator="lessThan">
      <formula>0</formula>
    </cfRule>
  </conditionalFormatting>
  <conditionalFormatting sqref="F51:I51">
    <cfRule type="cellIs" dxfId="438" priority="431" stopIfTrue="1" operator="lessThan">
      <formula>0</formula>
    </cfRule>
  </conditionalFormatting>
  <conditionalFormatting sqref="F52:I52">
    <cfRule type="cellIs" dxfId="437" priority="429" stopIfTrue="1" operator="lessThan">
      <formula>0</formula>
    </cfRule>
  </conditionalFormatting>
  <conditionalFormatting sqref="F53:I53">
    <cfRule type="cellIs" dxfId="436" priority="427" stopIfTrue="1" operator="lessThan">
      <formula>0</formula>
    </cfRule>
  </conditionalFormatting>
  <conditionalFormatting sqref="F56:I56">
    <cfRule type="cellIs" dxfId="435" priority="425" stopIfTrue="1" operator="lessThan">
      <formula>0</formula>
    </cfRule>
  </conditionalFormatting>
  <conditionalFormatting sqref="F57:I57">
    <cfRule type="cellIs" dxfId="434" priority="423" stopIfTrue="1" operator="lessThan">
      <formula>0</formula>
    </cfRule>
  </conditionalFormatting>
  <conditionalFormatting sqref="F58:I58">
    <cfRule type="cellIs" dxfId="433" priority="421" stopIfTrue="1" operator="lessThan">
      <formula>0</formula>
    </cfRule>
  </conditionalFormatting>
  <conditionalFormatting sqref="L10:N10">
    <cfRule type="cellIs" dxfId="432" priority="418" stopIfTrue="1" operator="lessThan">
      <formula>0</formula>
    </cfRule>
  </conditionalFormatting>
  <conditionalFormatting sqref="L11:N11">
    <cfRule type="cellIs" dxfId="431" priority="417" stopIfTrue="1" operator="lessThan">
      <formula>0</formula>
    </cfRule>
  </conditionalFormatting>
  <conditionalFormatting sqref="L13:N14">
    <cfRule type="cellIs" dxfId="430" priority="416" stopIfTrue="1" operator="lessThan">
      <formula>0</formula>
    </cfRule>
  </conditionalFormatting>
  <conditionalFormatting sqref="L16:N16">
    <cfRule type="cellIs" dxfId="429" priority="414" stopIfTrue="1" operator="lessThan">
      <formula>0</formula>
    </cfRule>
  </conditionalFormatting>
  <conditionalFormatting sqref="L18:N19">
    <cfRule type="cellIs" dxfId="428" priority="413" stopIfTrue="1" operator="lessThan">
      <formula>0</formula>
    </cfRule>
  </conditionalFormatting>
  <conditionalFormatting sqref="L17:N17">
    <cfRule type="cellIs" dxfId="427" priority="412" stopIfTrue="1" operator="lessThan">
      <formula>0</formula>
    </cfRule>
  </conditionalFormatting>
  <conditionalFormatting sqref="R10:T10">
    <cfRule type="cellIs" dxfId="426" priority="409" stopIfTrue="1" operator="lessThan">
      <formula>0</formula>
    </cfRule>
  </conditionalFormatting>
  <conditionalFormatting sqref="R11:T11">
    <cfRule type="cellIs" dxfId="425" priority="408" stopIfTrue="1" operator="lessThan">
      <formula>0</formula>
    </cfRule>
  </conditionalFormatting>
  <conditionalFormatting sqref="R13:T14">
    <cfRule type="cellIs" dxfId="424" priority="407" stopIfTrue="1" operator="lessThan">
      <formula>0</formula>
    </cfRule>
  </conditionalFormatting>
  <conditionalFormatting sqref="R18:T19">
    <cfRule type="cellIs" dxfId="423" priority="405" stopIfTrue="1" operator="lessThan">
      <formula>0</formula>
    </cfRule>
  </conditionalFormatting>
  <conditionalFormatting sqref="U9">
    <cfRule type="cellIs" dxfId="422" priority="404" stopIfTrue="1" operator="lessThan">
      <formula>0</formula>
    </cfRule>
  </conditionalFormatting>
  <conditionalFormatting sqref="U11:U14">
    <cfRule type="cellIs" dxfId="421" priority="403" stopIfTrue="1" operator="lessThan">
      <formula>0</formula>
    </cfRule>
  </conditionalFormatting>
  <conditionalFormatting sqref="V10">
    <cfRule type="cellIs" dxfId="420" priority="402" stopIfTrue="1" operator="lessThan">
      <formula>0</formula>
    </cfRule>
  </conditionalFormatting>
  <conditionalFormatting sqref="V11">
    <cfRule type="cellIs" dxfId="419" priority="401" stopIfTrue="1" operator="lessThan">
      <formula>0</formula>
    </cfRule>
  </conditionalFormatting>
  <conditionalFormatting sqref="V13:V14">
    <cfRule type="cellIs" dxfId="418" priority="400" stopIfTrue="1" operator="lessThan">
      <formula>0</formula>
    </cfRule>
  </conditionalFormatting>
  <conditionalFormatting sqref="U18:U19">
    <cfRule type="cellIs" dxfId="417" priority="399" stopIfTrue="1" operator="lessThan">
      <formula>0</formula>
    </cfRule>
  </conditionalFormatting>
  <conditionalFormatting sqref="V18:V19">
    <cfRule type="cellIs" dxfId="416" priority="398" stopIfTrue="1" operator="lessThan">
      <formula>0</formula>
    </cfRule>
  </conditionalFormatting>
  <conditionalFormatting sqref="W10">
    <cfRule type="cellIs" dxfId="415" priority="397" stopIfTrue="1" operator="lessThan">
      <formula>0</formula>
    </cfRule>
  </conditionalFormatting>
  <conditionalFormatting sqref="W11">
    <cfRule type="cellIs" dxfId="414" priority="396" stopIfTrue="1" operator="lessThan">
      <formula>0</formula>
    </cfRule>
  </conditionalFormatting>
  <conditionalFormatting sqref="W13:W14">
    <cfRule type="cellIs" dxfId="413" priority="395" stopIfTrue="1" operator="lessThan">
      <formula>0</formula>
    </cfRule>
  </conditionalFormatting>
  <conditionalFormatting sqref="W18:W19">
    <cfRule type="cellIs" dxfId="412" priority="394" stopIfTrue="1" operator="lessThan">
      <formula>0</formula>
    </cfRule>
  </conditionalFormatting>
  <conditionalFormatting sqref="X9">
    <cfRule type="cellIs" dxfId="411" priority="393" stopIfTrue="1" operator="lessThan">
      <formula>0</formula>
    </cfRule>
  </conditionalFormatting>
  <conditionalFormatting sqref="X11:X14">
    <cfRule type="cellIs" dxfId="410" priority="392" stopIfTrue="1" operator="lessThan">
      <formula>0</formula>
    </cfRule>
  </conditionalFormatting>
  <conditionalFormatting sqref="Y10">
    <cfRule type="cellIs" dxfId="409" priority="391" stopIfTrue="1" operator="lessThan">
      <formula>0</formula>
    </cfRule>
  </conditionalFormatting>
  <conditionalFormatting sqref="Y11">
    <cfRule type="cellIs" dxfId="408" priority="390" stopIfTrue="1" operator="lessThan">
      <formula>0</formula>
    </cfRule>
  </conditionalFormatting>
  <conditionalFormatting sqref="Y13:Y14">
    <cfRule type="cellIs" dxfId="407" priority="389" stopIfTrue="1" operator="lessThan">
      <formula>0</formula>
    </cfRule>
  </conditionalFormatting>
  <conditionalFormatting sqref="X18:X19">
    <cfRule type="cellIs" dxfId="406" priority="388" stopIfTrue="1" operator="lessThan">
      <formula>0</formula>
    </cfRule>
  </conditionalFormatting>
  <conditionalFormatting sqref="Y18:Y19">
    <cfRule type="cellIs" dxfId="405" priority="387" stopIfTrue="1" operator="lessThan">
      <formula>0</formula>
    </cfRule>
  </conditionalFormatting>
  <conditionalFormatting sqref="Z10">
    <cfRule type="cellIs" dxfId="404" priority="386" stopIfTrue="1" operator="lessThan">
      <formula>0</formula>
    </cfRule>
  </conditionalFormatting>
  <conditionalFormatting sqref="Z11">
    <cfRule type="cellIs" dxfId="403" priority="385" stopIfTrue="1" operator="lessThan">
      <formula>0</formula>
    </cfRule>
  </conditionalFormatting>
  <conditionalFormatting sqref="Z13:Z14">
    <cfRule type="cellIs" dxfId="402" priority="384" stopIfTrue="1" operator="lessThan">
      <formula>0</formula>
    </cfRule>
  </conditionalFormatting>
  <conditionalFormatting sqref="AA9">
    <cfRule type="cellIs" dxfId="401" priority="382" stopIfTrue="1" operator="lessThan">
      <formula>0</formula>
    </cfRule>
  </conditionalFormatting>
  <conditionalFormatting sqref="AB10">
    <cfRule type="cellIs" dxfId="400" priority="380" stopIfTrue="1" operator="lessThan">
      <formula>0</formula>
    </cfRule>
  </conditionalFormatting>
  <conditionalFormatting sqref="AB11">
    <cfRule type="cellIs" dxfId="399" priority="379" stopIfTrue="1" operator="lessThan">
      <formula>0</formula>
    </cfRule>
  </conditionalFormatting>
  <conditionalFormatting sqref="AB13:AB14">
    <cfRule type="cellIs" dxfId="398" priority="378" stopIfTrue="1" operator="lessThan">
      <formula>0</formula>
    </cfRule>
  </conditionalFormatting>
  <conditionalFormatting sqref="AA18:AA19">
    <cfRule type="cellIs" dxfId="397" priority="377" stopIfTrue="1" operator="lessThan">
      <formula>0</formula>
    </cfRule>
  </conditionalFormatting>
  <conditionalFormatting sqref="AB18:AB19">
    <cfRule type="cellIs" dxfId="396" priority="376" stopIfTrue="1" operator="lessThan">
      <formula>0</formula>
    </cfRule>
  </conditionalFormatting>
  <conditionalFormatting sqref="AC10">
    <cfRule type="cellIs" dxfId="395" priority="375" stopIfTrue="1" operator="lessThan">
      <formula>0</formula>
    </cfRule>
  </conditionalFormatting>
  <conditionalFormatting sqref="AC11">
    <cfRule type="cellIs" dxfId="394" priority="374" stopIfTrue="1" operator="lessThan">
      <formula>0</formula>
    </cfRule>
  </conditionalFormatting>
  <conditionalFormatting sqref="AC13:AC14">
    <cfRule type="cellIs" dxfId="393" priority="373" stopIfTrue="1" operator="lessThan">
      <formula>0</formula>
    </cfRule>
  </conditionalFormatting>
  <conditionalFormatting sqref="AC18:AC19">
    <cfRule type="cellIs" dxfId="392" priority="372" stopIfTrue="1" operator="lessThan">
      <formula>0</formula>
    </cfRule>
  </conditionalFormatting>
  <conditionalFormatting sqref="AD9">
    <cfRule type="cellIs" dxfId="391" priority="371" stopIfTrue="1" operator="lessThan">
      <formula>0</formula>
    </cfRule>
  </conditionalFormatting>
  <conditionalFormatting sqref="AD11:AD14">
    <cfRule type="cellIs" dxfId="390" priority="370" stopIfTrue="1" operator="lessThan">
      <formula>0</formula>
    </cfRule>
  </conditionalFormatting>
  <conditionalFormatting sqref="AD18:AD19">
    <cfRule type="cellIs" dxfId="389" priority="369" stopIfTrue="1" operator="lessThan">
      <formula>0</formula>
    </cfRule>
  </conditionalFormatting>
  <conditionalFormatting sqref="AS57">
    <cfRule type="cellIs" dxfId="388" priority="7" stopIfTrue="1" operator="lessThan">
      <formula>0</formula>
    </cfRule>
  </conditionalFormatting>
  <conditionalFormatting sqref="AT57">
    <cfRule type="cellIs" dxfId="387" priority="6" stopIfTrue="1" operator="lessThan">
      <formula>0</formula>
    </cfRule>
  </conditionalFormatting>
  <conditionalFormatting sqref="AI9">
    <cfRule type="cellIs" dxfId="386" priority="365" stopIfTrue="1" operator="lessThan">
      <formula>0</formula>
    </cfRule>
  </conditionalFormatting>
  <conditionalFormatting sqref="AI11:AI14">
    <cfRule type="cellIs" dxfId="385" priority="364" stopIfTrue="1" operator="lessThan">
      <formula>0</formula>
    </cfRule>
  </conditionalFormatting>
  <conditionalFormatting sqref="AI18:AI19">
    <cfRule type="cellIs" dxfId="384" priority="363" stopIfTrue="1" operator="lessThan">
      <formula>0</formula>
    </cfRule>
  </conditionalFormatting>
  <conditionalFormatting sqref="AN9">
    <cfRule type="cellIs" dxfId="383" priority="362" stopIfTrue="1" operator="lessThan">
      <formula>0</formula>
    </cfRule>
  </conditionalFormatting>
  <conditionalFormatting sqref="AN11:AN14">
    <cfRule type="cellIs" dxfId="382" priority="361" stopIfTrue="1" operator="lessThan">
      <formula>0</formula>
    </cfRule>
  </conditionalFormatting>
  <conditionalFormatting sqref="AO10:AR10">
    <cfRule type="cellIs" dxfId="381" priority="360" stopIfTrue="1" operator="lessThan">
      <formula>0</formula>
    </cfRule>
  </conditionalFormatting>
  <conditionalFormatting sqref="AO11:AR11">
    <cfRule type="cellIs" dxfId="380" priority="359" stopIfTrue="1" operator="lessThan">
      <formula>0</formula>
    </cfRule>
  </conditionalFormatting>
  <conditionalFormatting sqref="AO13:AR14">
    <cfRule type="cellIs" dxfId="379" priority="358" stopIfTrue="1" operator="lessThan">
      <formula>0</formula>
    </cfRule>
  </conditionalFormatting>
  <conditionalFormatting sqref="AO18:AR19">
    <cfRule type="cellIs" dxfId="378" priority="356" stopIfTrue="1" operator="lessThan">
      <formula>0</formula>
    </cfRule>
  </conditionalFormatting>
  <conditionalFormatting sqref="AS9">
    <cfRule type="cellIs" dxfId="377" priority="355" stopIfTrue="1" operator="lessThan">
      <formula>0</formula>
    </cfRule>
  </conditionalFormatting>
  <conditionalFormatting sqref="AT9">
    <cfRule type="cellIs" dxfId="376" priority="354" stopIfTrue="1" operator="lessThan">
      <formula>0</formula>
    </cfRule>
  </conditionalFormatting>
  <conditionalFormatting sqref="AU9">
    <cfRule type="cellIs" dxfId="375" priority="353" stopIfTrue="1" operator="lessThan">
      <formula>0</formula>
    </cfRule>
  </conditionalFormatting>
  <conditionalFormatting sqref="AS11">
    <cfRule type="cellIs" dxfId="374" priority="352" stopIfTrue="1" operator="lessThan">
      <formula>0</formula>
    </cfRule>
  </conditionalFormatting>
  <conditionalFormatting sqref="AT11">
    <cfRule type="cellIs" dxfId="373" priority="351" stopIfTrue="1" operator="lessThan">
      <formula>0</formula>
    </cfRule>
  </conditionalFormatting>
  <conditionalFormatting sqref="AU11">
    <cfRule type="cellIs" dxfId="372" priority="350" stopIfTrue="1" operator="lessThan">
      <formula>0</formula>
    </cfRule>
  </conditionalFormatting>
  <conditionalFormatting sqref="AS12">
    <cfRule type="cellIs" dxfId="371" priority="349" stopIfTrue="1" operator="lessThan">
      <formula>0</formula>
    </cfRule>
  </conditionalFormatting>
  <conditionalFormatting sqref="AT12">
    <cfRule type="cellIs" dxfId="370" priority="348" stopIfTrue="1" operator="lessThan">
      <formula>0</formula>
    </cfRule>
  </conditionalFormatting>
  <conditionalFormatting sqref="AU12">
    <cfRule type="cellIs" dxfId="369" priority="347" stopIfTrue="1" operator="lessThan">
      <formula>0</formula>
    </cfRule>
  </conditionalFormatting>
  <conditionalFormatting sqref="AS13">
    <cfRule type="cellIs" dxfId="368" priority="346" stopIfTrue="1" operator="lessThan">
      <formula>0</formula>
    </cfRule>
  </conditionalFormatting>
  <conditionalFormatting sqref="AT13">
    <cfRule type="cellIs" dxfId="367" priority="345" stopIfTrue="1" operator="lessThan">
      <formula>0</formula>
    </cfRule>
  </conditionalFormatting>
  <conditionalFormatting sqref="AU13">
    <cfRule type="cellIs" dxfId="366" priority="344" stopIfTrue="1" operator="lessThan">
      <formula>0</formula>
    </cfRule>
  </conditionalFormatting>
  <conditionalFormatting sqref="AS14">
    <cfRule type="cellIs" dxfId="365" priority="343" stopIfTrue="1" operator="lessThan">
      <formula>0</formula>
    </cfRule>
  </conditionalFormatting>
  <conditionalFormatting sqref="AT14">
    <cfRule type="cellIs" dxfId="364" priority="342" stopIfTrue="1" operator="lessThan">
      <formula>0</formula>
    </cfRule>
  </conditionalFormatting>
  <conditionalFormatting sqref="AU14">
    <cfRule type="cellIs" dxfId="363" priority="341" stopIfTrue="1" operator="lessThan">
      <formula>0</formula>
    </cfRule>
  </conditionalFormatting>
  <conditionalFormatting sqref="AS18">
    <cfRule type="cellIs" dxfId="362" priority="340" stopIfTrue="1" operator="lessThan">
      <formula>0</formula>
    </cfRule>
  </conditionalFormatting>
  <conditionalFormatting sqref="AT18">
    <cfRule type="cellIs" dxfId="361" priority="339" stopIfTrue="1" operator="lessThan">
      <formula>0</formula>
    </cfRule>
  </conditionalFormatting>
  <conditionalFormatting sqref="AU18">
    <cfRule type="cellIs" dxfId="360" priority="338" stopIfTrue="1" operator="lessThan">
      <formula>0</formula>
    </cfRule>
  </conditionalFormatting>
  <conditionalFormatting sqref="AS19">
    <cfRule type="cellIs" dxfId="359" priority="337" stopIfTrue="1" operator="lessThan">
      <formula>0</formula>
    </cfRule>
  </conditionalFormatting>
  <conditionalFormatting sqref="AT19">
    <cfRule type="cellIs" dxfId="358" priority="336" stopIfTrue="1" operator="lessThan">
      <formula>0</formula>
    </cfRule>
  </conditionalFormatting>
  <conditionalFormatting sqref="AU19">
    <cfRule type="cellIs" dxfId="357" priority="335" stopIfTrue="1" operator="lessThan">
      <formula>0</formula>
    </cfRule>
  </conditionalFormatting>
  <conditionalFormatting sqref="L24:N24">
    <cfRule type="cellIs" dxfId="356" priority="323" stopIfTrue="1" operator="lessThan">
      <formula>0</formula>
    </cfRule>
  </conditionalFormatting>
  <conditionalFormatting sqref="L27:N27">
    <cfRule type="cellIs" dxfId="355" priority="322" stopIfTrue="1" operator="lessThan">
      <formula>0</formula>
    </cfRule>
  </conditionalFormatting>
  <conditionalFormatting sqref="L31:N31">
    <cfRule type="cellIs" dxfId="354" priority="321" stopIfTrue="1" operator="lessThan">
      <formula>0</formula>
    </cfRule>
  </conditionalFormatting>
  <conditionalFormatting sqref="L35:N35">
    <cfRule type="cellIs" dxfId="353" priority="320" stopIfTrue="1" operator="lessThan">
      <formula>0</formula>
    </cfRule>
  </conditionalFormatting>
  <conditionalFormatting sqref="L39:N39">
    <cfRule type="cellIs" dxfId="352" priority="319" stopIfTrue="1" operator="lessThan">
      <formula>0</formula>
    </cfRule>
  </conditionalFormatting>
  <conditionalFormatting sqref="L42:N42">
    <cfRule type="cellIs" dxfId="351" priority="318" stopIfTrue="1" operator="lessThan">
      <formula>0</formula>
    </cfRule>
  </conditionalFormatting>
  <conditionalFormatting sqref="L36:N36">
    <cfRule type="cellIs" dxfId="350" priority="316" stopIfTrue="1" operator="lessThan">
      <formula>0</formula>
    </cfRule>
  </conditionalFormatting>
  <conditionalFormatting sqref="L45:N45">
    <cfRule type="cellIs" dxfId="349" priority="314" stopIfTrue="1" operator="lessThan">
      <formula>0</formula>
    </cfRule>
  </conditionalFormatting>
  <conditionalFormatting sqref="L46:N46">
    <cfRule type="cellIs" dxfId="348" priority="312" stopIfTrue="1" operator="lessThan">
      <formula>0</formula>
    </cfRule>
  </conditionalFormatting>
  <conditionalFormatting sqref="K49:N49">
    <cfRule type="cellIs" dxfId="347" priority="310" stopIfTrue="1" operator="lessThan">
      <formula>0</formula>
    </cfRule>
  </conditionalFormatting>
  <conditionalFormatting sqref="L51:N51">
    <cfRule type="cellIs" dxfId="346" priority="308" stopIfTrue="1" operator="lessThan">
      <formula>0</formula>
    </cfRule>
  </conditionalFormatting>
  <conditionalFormatting sqref="L52:N52">
    <cfRule type="cellIs" dxfId="345" priority="306" stopIfTrue="1" operator="lessThan">
      <formula>0</formula>
    </cfRule>
  </conditionalFormatting>
  <conditionalFormatting sqref="L53:N53">
    <cfRule type="cellIs" dxfId="344" priority="304" stopIfTrue="1" operator="lessThan">
      <formula>0</formula>
    </cfRule>
  </conditionalFormatting>
  <conditionalFormatting sqref="R24:T24">
    <cfRule type="cellIs" dxfId="343" priority="292" stopIfTrue="1" operator="lessThan">
      <formula>0</formula>
    </cfRule>
  </conditionalFormatting>
  <conditionalFormatting sqref="R27:T27">
    <cfRule type="cellIs" dxfId="342" priority="291" stopIfTrue="1" operator="lessThan">
      <formula>0</formula>
    </cfRule>
  </conditionalFormatting>
  <conditionalFormatting sqref="R31:T31">
    <cfRule type="cellIs" dxfId="341" priority="290" stopIfTrue="1" operator="lessThan">
      <formula>0</formula>
    </cfRule>
  </conditionalFormatting>
  <conditionalFormatting sqref="R35:T35">
    <cfRule type="cellIs" dxfId="340" priority="289" stopIfTrue="1" operator="lessThan">
      <formula>0</formula>
    </cfRule>
  </conditionalFormatting>
  <conditionalFormatting sqref="R39:T39">
    <cfRule type="cellIs" dxfId="339" priority="288" stopIfTrue="1" operator="lessThan">
      <formula>0</formula>
    </cfRule>
  </conditionalFormatting>
  <conditionalFormatting sqref="R42:T42">
    <cfRule type="cellIs" dxfId="338" priority="287" stopIfTrue="1" operator="lessThan">
      <formula>0</formula>
    </cfRule>
  </conditionalFormatting>
  <conditionalFormatting sqref="R36:T36">
    <cfRule type="cellIs" dxfId="337" priority="285" stopIfTrue="1" operator="lessThan">
      <formula>0</formula>
    </cfRule>
  </conditionalFormatting>
  <conditionalFormatting sqref="R45:T45">
    <cfRule type="cellIs" dxfId="336" priority="283" stopIfTrue="1" operator="lessThan">
      <formula>0</formula>
    </cfRule>
  </conditionalFormatting>
  <conditionalFormatting sqref="R46:T46">
    <cfRule type="cellIs" dxfId="335" priority="281" stopIfTrue="1" operator="lessThan">
      <formula>0</formula>
    </cfRule>
  </conditionalFormatting>
  <conditionalFormatting sqref="R49:T49">
    <cfRule type="cellIs" dxfId="334" priority="279" stopIfTrue="1" operator="lessThan">
      <formula>0</formula>
    </cfRule>
  </conditionalFormatting>
  <conditionalFormatting sqref="R51:T51">
    <cfRule type="cellIs" dxfId="333" priority="277" stopIfTrue="1" operator="lessThan">
      <formula>0</formula>
    </cfRule>
  </conditionalFormatting>
  <conditionalFormatting sqref="R52:T52">
    <cfRule type="cellIs" dxfId="332" priority="275" stopIfTrue="1" operator="lessThan">
      <formula>0</formula>
    </cfRule>
  </conditionalFormatting>
  <conditionalFormatting sqref="R53:T53">
    <cfRule type="cellIs" dxfId="331" priority="273" stopIfTrue="1" operator="lessThan">
      <formula>0</formula>
    </cfRule>
  </conditionalFormatting>
  <conditionalFormatting sqref="U23">
    <cfRule type="cellIs" dxfId="330" priority="272" stopIfTrue="1" operator="lessThan">
      <formula>0</formula>
    </cfRule>
  </conditionalFormatting>
  <conditionalFormatting sqref="U26">
    <cfRule type="cellIs" dxfId="329" priority="271" stopIfTrue="1" operator="lessThan">
      <formula>0</formula>
    </cfRule>
  </conditionalFormatting>
  <conditionalFormatting sqref="U28">
    <cfRule type="cellIs" dxfId="328" priority="270" stopIfTrue="1" operator="lessThan">
      <formula>0</formula>
    </cfRule>
  </conditionalFormatting>
  <conditionalFormatting sqref="U30">
    <cfRule type="cellIs" dxfId="327" priority="269" stopIfTrue="1" operator="lessThan">
      <formula>0</formula>
    </cfRule>
  </conditionalFormatting>
  <conditionalFormatting sqref="U32">
    <cfRule type="cellIs" dxfId="326" priority="268" stopIfTrue="1" operator="lessThan">
      <formula>0</formula>
    </cfRule>
  </conditionalFormatting>
  <conditionalFormatting sqref="U34">
    <cfRule type="cellIs" dxfId="325" priority="267" stopIfTrue="1" operator="lessThan">
      <formula>0</formula>
    </cfRule>
  </conditionalFormatting>
  <conditionalFormatting sqref="U38">
    <cfRule type="cellIs" dxfId="324" priority="266" stopIfTrue="1" operator="lessThan">
      <formula>0</formula>
    </cfRule>
  </conditionalFormatting>
  <conditionalFormatting sqref="U41">
    <cfRule type="cellIs" dxfId="323" priority="265" stopIfTrue="1" operator="lessThan">
      <formula>0</formula>
    </cfRule>
  </conditionalFormatting>
  <conditionalFormatting sqref="U43">
    <cfRule type="cellIs" dxfId="322" priority="264" stopIfTrue="1" operator="lessThan">
      <formula>0</formula>
    </cfRule>
  </conditionalFormatting>
  <conditionalFormatting sqref="U47">
    <cfRule type="cellIs" dxfId="321" priority="263" stopIfTrue="1" operator="lessThan">
      <formula>0</formula>
    </cfRule>
  </conditionalFormatting>
  <conditionalFormatting sqref="U50">
    <cfRule type="cellIs" dxfId="320" priority="262" stopIfTrue="1" operator="lessThan">
      <formula>0</formula>
    </cfRule>
  </conditionalFormatting>
  <conditionalFormatting sqref="V24:W24">
    <cfRule type="cellIs" dxfId="319" priority="261" stopIfTrue="1" operator="lessThan">
      <formula>0</formula>
    </cfRule>
  </conditionalFormatting>
  <conditionalFormatting sqref="V27:W27">
    <cfRule type="cellIs" dxfId="318" priority="260" stopIfTrue="1" operator="lessThan">
      <formula>0</formula>
    </cfRule>
  </conditionalFormatting>
  <conditionalFormatting sqref="V31:W31">
    <cfRule type="cellIs" dxfId="317" priority="259" stopIfTrue="1" operator="lessThan">
      <formula>0</formula>
    </cfRule>
  </conditionalFormatting>
  <conditionalFormatting sqref="V35:W35">
    <cfRule type="cellIs" dxfId="316" priority="258" stopIfTrue="1" operator="lessThan">
      <formula>0</formula>
    </cfRule>
  </conditionalFormatting>
  <conditionalFormatting sqref="V39:W39">
    <cfRule type="cellIs" dxfId="315" priority="257" stopIfTrue="1" operator="lessThan">
      <formula>0</formula>
    </cfRule>
  </conditionalFormatting>
  <conditionalFormatting sqref="V42:W42">
    <cfRule type="cellIs" dxfId="314" priority="256" stopIfTrue="1" operator="lessThan">
      <formula>0</formula>
    </cfRule>
  </conditionalFormatting>
  <conditionalFormatting sqref="U36">
    <cfRule type="cellIs" dxfId="313" priority="255" stopIfTrue="1" operator="lessThan">
      <formula>0</formula>
    </cfRule>
  </conditionalFormatting>
  <conditionalFormatting sqref="V36:W36">
    <cfRule type="cellIs" dxfId="312" priority="254" stopIfTrue="1" operator="lessThan">
      <formula>0</formula>
    </cfRule>
  </conditionalFormatting>
  <conditionalFormatting sqref="U45">
    <cfRule type="cellIs" dxfId="311" priority="253" stopIfTrue="1" operator="lessThan">
      <formula>0</formula>
    </cfRule>
  </conditionalFormatting>
  <conditionalFormatting sqref="V45:W45">
    <cfRule type="cellIs" dxfId="310" priority="252" stopIfTrue="1" operator="lessThan">
      <formula>0</formula>
    </cfRule>
  </conditionalFormatting>
  <conditionalFormatting sqref="U46">
    <cfRule type="cellIs" dxfId="309" priority="251" stopIfTrue="1" operator="lessThan">
      <formula>0</formula>
    </cfRule>
  </conditionalFormatting>
  <conditionalFormatting sqref="V46:W46">
    <cfRule type="cellIs" dxfId="308" priority="250" stopIfTrue="1" operator="lessThan">
      <formula>0</formula>
    </cfRule>
  </conditionalFormatting>
  <conditionalFormatting sqref="U49">
    <cfRule type="cellIs" dxfId="307" priority="249" stopIfTrue="1" operator="lessThan">
      <formula>0</formula>
    </cfRule>
  </conditionalFormatting>
  <conditionalFormatting sqref="V49:W49">
    <cfRule type="cellIs" dxfId="306" priority="248" stopIfTrue="1" operator="lessThan">
      <formula>0</formula>
    </cfRule>
  </conditionalFormatting>
  <conditionalFormatting sqref="U51">
    <cfRule type="cellIs" dxfId="305" priority="247" stopIfTrue="1" operator="lessThan">
      <formula>0</formula>
    </cfRule>
  </conditionalFormatting>
  <conditionalFormatting sqref="V51:W51">
    <cfRule type="cellIs" dxfId="304" priority="246" stopIfTrue="1" operator="lessThan">
      <formula>0</formula>
    </cfRule>
  </conditionalFormatting>
  <conditionalFormatting sqref="U52">
    <cfRule type="cellIs" dxfId="303" priority="245" stopIfTrue="1" operator="lessThan">
      <formula>0</formula>
    </cfRule>
  </conditionalFormatting>
  <conditionalFormatting sqref="V52:W52">
    <cfRule type="cellIs" dxfId="302" priority="244" stopIfTrue="1" operator="lessThan">
      <formula>0</formula>
    </cfRule>
  </conditionalFormatting>
  <conditionalFormatting sqref="U53">
    <cfRule type="cellIs" dxfId="301" priority="243" stopIfTrue="1" operator="lessThan">
      <formula>0</formula>
    </cfRule>
  </conditionalFormatting>
  <conditionalFormatting sqref="V53:W53">
    <cfRule type="cellIs" dxfId="300" priority="242" stopIfTrue="1" operator="lessThan">
      <formula>0</formula>
    </cfRule>
  </conditionalFormatting>
  <conditionalFormatting sqref="X23">
    <cfRule type="cellIs" dxfId="299" priority="241" stopIfTrue="1" operator="lessThan">
      <formula>0</formula>
    </cfRule>
  </conditionalFormatting>
  <conditionalFormatting sqref="X26">
    <cfRule type="cellIs" dxfId="298" priority="240" stopIfTrue="1" operator="lessThan">
      <formula>0</formula>
    </cfRule>
  </conditionalFormatting>
  <conditionalFormatting sqref="X28">
    <cfRule type="cellIs" dxfId="297" priority="239" stopIfTrue="1" operator="lessThan">
      <formula>0</formula>
    </cfRule>
  </conditionalFormatting>
  <conditionalFormatting sqref="X30">
    <cfRule type="cellIs" dxfId="296" priority="238" stopIfTrue="1" operator="lessThan">
      <formula>0</formula>
    </cfRule>
  </conditionalFormatting>
  <conditionalFormatting sqref="X32">
    <cfRule type="cellIs" dxfId="295" priority="237" stopIfTrue="1" operator="lessThan">
      <formula>0</formula>
    </cfRule>
  </conditionalFormatting>
  <conditionalFormatting sqref="X34">
    <cfRule type="cellIs" dxfId="294" priority="236" stopIfTrue="1" operator="lessThan">
      <formula>0</formula>
    </cfRule>
  </conditionalFormatting>
  <conditionalFormatting sqref="X38">
    <cfRule type="cellIs" dxfId="293" priority="235" stopIfTrue="1" operator="lessThan">
      <formula>0</formula>
    </cfRule>
  </conditionalFormatting>
  <conditionalFormatting sqref="X41">
    <cfRule type="cellIs" dxfId="292" priority="234" stopIfTrue="1" operator="lessThan">
      <formula>0</formula>
    </cfRule>
  </conditionalFormatting>
  <conditionalFormatting sqref="X43">
    <cfRule type="cellIs" dxfId="291" priority="233" stopIfTrue="1" operator="lessThan">
      <formula>0</formula>
    </cfRule>
  </conditionalFormatting>
  <conditionalFormatting sqref="X47">
    <cfRule type="cellIs" dxfId="290" priority="232" stopIfTrue="1" operator="lessThan">
      <formula>0</formula>
    </cfRule>
  </conditionalFormatting>
  <conditionalFormatting sqref="X50">
    <cfRule type="cellIs" dxfId="289" priority="231" stopIfTrue="1" operator="lessThan">
      <formula>0</formula>
    </cfRule>
  </conditionalFormatting>
  <conditionalFormatting sqref="Y24:Z24">
    <cfRule type="cellIs" dxfId="288" priority="230" stopIfTrue="1" operator="lessThan">
      <formula>0</formula>
    </cfRule>
  </conditionalFormatting>
  <conditionalFormatting sqref="Y27:Z27">
    <cfRule type="cellIs" dxfId="287" priority="229" stopIfTrue="1" operator="lessThan">
      <formula>0</formula>
    </cfRule>
  </conditionalFormatting>
  <conditionalFormatting sqref="Y31:Z31">
    <cfRule type="cellIs" dxfId="286" priority="228" stopIfTrue="1" operator="lessThan">
      <formula>0</formula>
    </cfRule>
  </conditionalFormatting>
  <conditionalFormatting sqref="Y35:Z35">
    <cfRule type="cellIs" dxfId="285" priority="227" stopIfTrue="1" operator="lessThan">
      <formula>0</formula>
    </cfRule>
  </conditionalFormatting>
  <conditionalFormatting sqref="Y39:Z39">
    <cfRule type="cellIs" dxfId="284" priority="226" stopIfTrue="1" operator="lessThan">
      <formula>0</formula>
    </cfRule>
  </conditionalFormatting>
  <conditionalFormatting sqref="Y42:Z42">
    <cfRule type="cellIs" dxfId="283" priority="225" stopIfTrue="1" operator="lessThan">
      <formula>0</formula>
    </cfRule>
  </conditionalFormatting>
  <conditionalFormatting sqref="X36">
    <cfRule type="cellIs" dxfId="282" priority="224" stopIfTrue="1" operator="lessThan">
      <formula>0</formula>
    </cfRule>
  </conditionalFormatting>
  <conditionalFormatting sqref="Y36:Z36">
    <cfRule type="cellIs" dxfId="281" priority="223" stopIfTrue="1" operator="lessThan">
      <formula>0</formula>
    </cfRule>
  </conditionalFormatting>
  <conditionalFormatting sqref="X45">
    <cfRule type="cellIs" dxfId="280" priority="222" stopIfTrue="1" operator="lessThan">
      <formula>0</formula>
    </cfRule>
  </conditionalFormatting>
  <conditionalFormatting sqref="Y45:Z45">
    <cfRule type="cellIs" dxfId="279" priority="221" stopIfTrue="1" operator="lessThan">
      <formula>0</formula>
    </cfRule>
  </conditionalFormatting>
  <conditionalFormatting sqref="X46">
    <cfRule type="cellIs" dxfId="278" priority="220" stopIfTrue="1" operator="lessThan">
      <formula>0</formula>
    </cfRule>
  </conditionalFormatting>
  <conditionalFormatting sqref="Y46:Z46">
    <cfRule type="cellIs" dxfId="277" priority="219" stopIfTrue="1" operator="lessThan">
      <formula>0</formula>
    </cfRule>
  </conditionalFormatting>
  <conditionalFormatting sqref="X49">
    <cfRule type="cellIs" dxfId="276" priority="218" stopIfTrue="1" operator="lessThan">
      <formula>0</formula>
    </cfRule>
  </conditionalFormatting>
  <conditionalFormatting sqref="Y49:Z49">
    <cfRule type="cellIs" dxfId="275" priority="217" stopIfTrue="1" operator="lessThan">
      <formula>0</formula>
    </cfRule>
  </conditionalFormatting>
  <conditionalFormatting sqref="X51">
    <cfRule type="cellIs" dxfId="274" priority="216" stopIfTrue="1" operator="lessThan">
      <formula>0</formula>
    </cfRule>
  </conditionalFormatting>
  <conditionalFormatting sqref="Y51:Z51">
    <cfRule type="cellIs" dxfId="273" priority="215" stopIfTrue="1" operator="lessThan">
      <formula>0</formula>
    </cfRule>
  </conditionalFormatting>
  <conditionalFormatting sqref="X52">
    <cfRule type="cellIs" dxfId="272" priority="214" stopIfTrue="1" operator="lessThan">
      <formula>0</formula>
    </cfRule>
  </conditionalFormatting>
  <conditionalFormatting sqref="Y52:Z52">
    <cfRule type="cellIs" dxfId="271" priority="213" stopIfTrue="1" operator="lessThan">
      <formula>0</formula>
    </cfRule>
  </conditionalFormatting>
  <conditionalFormatting sqref="X53">
    <cfRule type="cellIs" dxfId="270" priority="212" stopIfTrue="1" operator="lessThan">
      <formula>0</formula>
    </cfRule>
  </conditionalFormatting>
  <conditionalFormatting sqref="Y53:Z53">
    <cfRule type="cellIs" dxfId="269" priority="211" stopIfTrue="1" operator="lessThan">
      <formula>0</formula>
    </cfRule>
  </conditionalFormatting>
  <conditionalFormatting sqref="AA23">
    <cfRule type="cellIs" dxfId="268" priority="210" stopIfTrue="1" operator="lessThan">
      <formula>0</formula>
    </cfRule>
  </conditionalFormatting>
  <conditionalFormatting sqref="AA26">
    <cfRule type="cellIs" dxfId="267" priority="209" stopIfTrue="1" operator="lessThan">
      <formula>0</formula>
    </cfRule>
  </conditionalFormatting>
  <conditionalFormatting sqref="AA28">
    <cfRule type="cellIs" dxfId="266" priority="208" stopIfTrue="1" operator="lessThan">
      <formula>0</formula>
    </cfRule>
  </conditionalFormatting>
  <conditionalFormatting sqref="AA30">
    <cfRule type="cellIs" dxfId="265" priority="207" stopIfTrue="1" operator="lessThan">
      <formula>0</formula>
    </cfRule>
  </conditionalFormatting>
  <conditionalFormatting sqref="AA32">
    <cfRule type="cellIs" dxfId="264" priority="206" stopIfTrue="1" operator="lessThan">
      <formula>0</formula>
    </cfRule>
  </conditionalFormatting>
  <conditionalFormatting sqref="AA34">
    <cfRule type="cellIs" dxfId="263" priority="205" stopIfTrue="1" operator="lessThan">
      <formula>0</formula>
    </cfRule>
  </conditionalFormatting>
  <conditionalFormatting sqref="AA38">
    <cfRule type="cellIs" dxfId="262" priority="204" stopIfTrue="1" operator="lessThan">
      <formula>0</formula>
    </cfRule>
  </conditionalFormatting>
  <conditionalFormatting sqref="AA41">
    <cfRule type="cellIs" dxfId="261" priority="203" stopIfTrue="1" operator="lessThan">
      <formula>0</formula>
    </cfRule>
  </conditionalFormatting>
  <conditionalFormatting sqref="AA43">
    <cfRule type="cellIs" dxfId="260" priority="202" stopIfTrue="1" operator="lessThan">
      <formula>0</formula>
    </cfRule>
  </conditionalFormatting>
  <conditionalFormatting sqref="AA47">
    <cfRule type="cellIs" dxfId="259" priority="201" stopIfTrue="1" operator="lessThan">
      <formula>0</formula>
    </cfRule>
  </conditionalFormatting>
  <conditionalFormatting sqref="AA50">
    <cfRule type="cellIs" dxfId="258" priority="200" stopIfTrue="1" operator="lessThan">
      <formula>0</formula>
    </cfRule>
  </conditionalFormatting>
  <conditionalFormatting sqref="AB24:AC24">
    <cfRule type="cellIs" dxfId="257" priority="199" stopIfTrue="1" operator="lessThan">
      <formula>0</formula>
    </cfRule>
  </conditionalFormatting>
  <conditionalFormatting sqref="AB27:AC27">
    <cfRule type="cellIs" dxfId="256" priority="198" stopIfTrue="1" operator="lessThan">
      <formula>0</formula>
    </cfRule>
  </conditionalFormatting>
  <conditionalFormatting sqref="AB31:AC31">
    <cfRule type="cellIs" dxfId="255" priority="197" stopIfTrue="1" operator="lessThan">
      <formula>0</formula>
    </cfRule>
  </conditionalFormatting>
  <conditionalFormatting sqref="AB35:AC35">
    <cfRule type="cellIs" dxfId="254" priority="196" stopIfTrue="1" operator="lessThan">
      <formula>0</formula>
    </cfRule>
  </conditionalFormatting>
  <conditionalFormatting sqref="AB39:AC39">
    <cfRule type="cellIs" dxfId="253" priority="195" stopIfTrue="1" operator="lessThan">
      <formula>0</formula>
    </cfRule>
  </conditionalFormatting>
  <conditionalFormatting sqref="AB42:AC42">
    <cfRule type="cellIs" dxfId="252" priority="194" stopIfTrue="1" operator="lessThan">
      <formula>0</formula>
    </cfRule>
  </conditionalFormatting>
  <conditionalFormatting sqref="AA36">
    <cfRule type="cellIs" dxfId="251" priority="193" stopIfTrue="1" operator="lessThan">
      <formula>0</formula>
    </cfRule>
  </conditionalFormatting>
  <conditionalFormatting sqref="AB36:AC36">
    <cfRule type="cellIs" dxfId="250" priority="192" stopIfTrue="1" operator="lessThan">
      <formula>0</formula>
    </cfRule>
  </conditionalFormatting>
  <conditionalFormatting sqref="AA45">
    <cfRule type="cellIs" dxfId="249" priority="191" stopIfTrue="1" operator="lessThan">
      <formula>0</formula>
    </cfRule>
  </conditionalFormatting>
  <conditionalFormatting sqref="AB45:AC45">
    <cfRule type="cellIs" dxfId="248" priority="190" stopIfTrue="1" operator="lessThan">
      <formula>0</formula>
    </cfRule>
  </conditionalFormatting>
  <conditionalFormatting sqref="AA46">
    <cfRule type="cellIs" dxfId="247" priority="189" stopIfTrue="1" operator="lessThan">
      <formula>0</formula>
    </cfRule>
  </conditionalFormatting>
  <conditionalFormatting sqref="AB46:AC46">
    <cfRule type="cellIs" dxfId="246" priority="188" stopIfTrue="1" operator="lessThan">
      <formula>0</formula>
    </cfRule>
  </conditionalFormatting>
  <conditionalFormatting sqref="AA49">
    <cfRule type="cellIs" dxfId="245" priority="187" stopIfTrue="1" operator="lessThan">
      <formula>0</formula>
    </cfRule>
  </conditionalFormatting>
  <conditionalFormatting sqref="AB49:AC49">
    <cfRule type="cellIs" dxfId="244" priority="186" stopIfTrue="1" operator="lessThan">
      <formula>0</formula>
    </cfRule>
  </conditionalFormatting>
  <conditionalFormatting sqref="AA51">
    <cfRule type="cellIs" dxfId="243" priority="185" stopIfTrue="1" operator="lessThan">
      <formula>0</formula>
    </cfRule>
  </conditionalFormatting>
  <conditionalFormatting sqref="AB51:AC51">
    <cfRule type="cellIs" dxfId="242" priority="184" stopIfTrue="1" operator="lessThan">
      <formula>0</formula>
    </cfRule>
  </conditionalFormatting>
  <conditionalFormatting sqref="AA52">
    <cfRule type="cellIs" dxfId="241" priority="183" stopIfTrue="1" operator="lessThan">
      <formula>0</formula>
    </cfRule>
  </conditionalFormatting>
  <conditionalFormatting sqref="AB52:AC52">
    <cfRule type="cellIs" dxfId="240" priority="182" stopIfTrue="1" operator="lessThan">
      <formula>0</formula>
    </cfRule>
  </conditionalFormatting>
  <conditionalFormatting sqref="AA53">
    <cfRule type="cellIs" dxfId="239" priority="181" stopIfTrue="1" operator="lessThan">
      <formula>0</formula>
    </cfRule>
  </conditionalFormatting>
  <conditionalFormatting sqref="AB53:AC53">
    <cfRule type="cellIs" dxfId="238" priority="180" stopIfTrue="1" operator="lessThan">
      <formula>0</formula>
    </cfRule>
  </conditionalFormatting>
  <conditionalFormatting sqref="AN23">
    <cfRule type="cellIs" dxfId="237" priority="179" stopIfTrue="1" operator="lessThan">
      <formula>0</formula>
    </cfRule>
  </conditionalFormatting>
  <conditionalFormatting sqref="AN26">
    <cfRule type="cellIs" dxfId="236" priority="178" stopIfTrue="1" operator="lessThan">
      <formula>0</formula>
    </cfRule>
  </conditionalFormatting>
  <conditionalFormatting sqref="AN28">
    <cfRule type="cellIs" dxfId="235" priority="177" stopIfTrue="1" operator="lessThan">
      <formula>0</formula>
    </cfRule>
  </conditionalFormatting>
  <conditionalFormatting sqref="AN30">
    <cfRule type="cellIs" dxfId="234" priority="176" stopIfTrue="1" operator="lessThan">
      <formula>0</formula>
    </cfRule>
  </conditionalFormatting>
  <conditionalFormatting sqref="AN32">
    <cfRule type="cellIs" dxfId="233" priority="175" stopIfTrue="1" operator="lessThan">
      <formula>0</formula>
    </cfRule>
  </conditionalFormatting>
  <conditionalFormatting sqref="AN34">
    <cfRule type="cellIs" dxfId="232" priority="174" stopIfTrue="1" operator="lessThan">
      <formula>0</formula>
    </cfRule>
  </conditionalFormatting>
  <conditionalFormatting sqref="AN38">
    <cfRule type="cellIs" dxfId="231" priority="173" stopIfTrue="1" operator="lessThan">
      <formula>0</formula>
    </cfRule>
  </conditionalFormatting>
  <conditionalFormatting sqref="AN41">
    <cfRule type="cellIs" dxfId="230" priority="172" stopIfTrue="1" operator="lessThan">
      <formula>0</formula>
    </cfRule>
  </conditionalFormatting>
  <conditionalFormatting sqref="AN43">
    <cfRule type="cellIs" dxfId="229" priority="171" stopIfTrue="1" operator="lessThan">
      <formula>0</formula>
    </cfRule>
  </conditionalFormatting>
  <conditionalFormatting sqref="AN47">
    <cfRule type="cellIs" dxfId="228" priority="170" stopIfTrue="1" operator="lessThan">
      <formula>0</formula>
    </cfRule>
  </conditionalFormatting>
  <conditionalFormatting sqref="AN50">
    <cfRule type="cellIs" dxfId="227" priority="169" stopIfTrue="1" operator="lessThan">
      <formula>0</formula>
    </cfRule>
  </conditionalFormatting>
  <conditionalFormatting sqref="AO24:AR24">
    <cfRule type="cellIs" dxfId="226" priority="168" stopIfTrue="1" operator="lessThan">
      <formula>0</formula>
    </cfRule>
  </conditionalFormatting>
  <conditionalFormatting sqref="AO27:AR27">
    <cfRule type="cellIs" dxfId="225" priority="167" stopIfTrue="1" operator="lessThan">
      <formula>0</formula>
    </cfRule>
  </conditionalFormatting>
  <conditionalFormatting sqref="AO31:AR31">
    <cfRule type="cellIs" dxfId="224" priority="166" stopIfTrue="1" operator="lessThan">
      <formula>0</formula>
    </cfRule>
  </conditionalFormatting>
  <conditionalFormatting sqref="AO35:AR35">
    <cfRule type="cellIs" dxfId="223" priority="165" stopIfTrue="1" operator="lessThan">
      <formula>0</formula>
    </cfRule>
  </conditionalFormatting>
  <conditionalFormatting sqref="AO39:AR39">
    <cfRule type="cellIs" dxfId="222" priority="164" stopIfTrue="1" operator="lessThan">
      <formula>0</formula>
    </cfRule>
  </conditionalFormatting>
  <conditionalFormatting sqref="AO42:AR42">
    <cfRule type="cellIs" dxfId="221" priority="163" stopIfTrue="1" operator="lessThan">
      <formula>0</formula>
    </cfRule>
  </conditionalFormatting>
  <conditionalFormatting sqref="AN36">
    <cfRule type="cellIs" dxfId="220" priority="162" stopIfTrue="1" operator="lessThan">
      <formula>0</formula>
    </cfRule>
  </conditionalFormatting>
  <conditionalFormatting sqref="AO36:AR36">
    <cfRule type="cellIs" dxfId="219" priority="161" stopIfTrue="1" operator="lessThan">
      <formula>0</formula>
    </cfRule>
  </conditionalFormatting>
  <conditionalFormatting sqref="AN45">
    <cfRule type="cellIs" dxfId="218" priority="160" stopIfTrue="1" operator="lessThan">
      <formula>0</formula>
    </cfRule>
  </conditionalFormatting>
  <conditionalFormatting sqref="AO45:AR45">
    <cfRule type="cellIs" dxfId="217" priority="159" stopIfTrue="1" operator="lessThan">
      <formula>0</formula>
    </cfRule>
  </conditionalFormatting>
  <conditionalFormatting sqref="AN46">
    <cfRule type="cellIs" dxfId="216" priority="158" stopIfTrue="1" operator="lessThan">
      <formula>0</formula>
    </cfRule>
  </conditionalFormatting>
  <conditionalFormatting sqref="AO46:AR46">
    <cfRule type="cellIs" dxfId="215" priority="157" stopIfTrue="1" operator="lessThan">
      <formula>0</formula>
    </cfRule>
  </conditionalFormatting>
  <conditionalFormatting sqref="AN49">
    <cfRule type="cellIs" dxfId="214" priority="156" stopIfTrue="1" operator="lessThan">
      <formula>0</formula>
    </cfRule>
  </conditionalFormatting>
  <conditionalFormatting sqref="AO49:AR49">
    <cfRule type="cellIs" dxfId="213" priority="155" stopIfTrue="1" operator="lessThan">
      <formula>0</formula>
    </cfRule>
  </conditionalFormatting>
  <conditionalFormatting sqref="AN51">
    <cfRule type="cellIs" dxfId="212" priority="154" stopIfTrue="1" operator="lessThan">
      <formula>0</formula>
    </cfRule>
  </conditionalFormatting>
  <conditionalFormatting sqref="AO51:AR51">
    <cfRule type="cellIs" dxfId="211" priority="153" stopIfTrue="1" operator="lessThan">
      <formula>0</formula>
    </cfRule>
  </conditionalFormatting>
  <conditionalFormatting sqref="AN52">
    <cfRule type="cellIs" dxfId="210" priority="152" stopIfTrue="1" operator="lessThan">
      <formula>0</formula>
    </cfRule>
  </conditionalFormatting>
  <conditionalFormatting sqref="AO52:AR52">
    <cfRule type="cellIs" dxfId="209" priority="151" stopIfTrue="1" operator="lessThan">
      <formula>0</formula>
    </cfRule>
  </conditionalFormatting>
  <conditionalFormatting sqref="AN53">
    <cfRule type="cellIs" dxfId="208" priority="150" stopIfTrue="1" operator="lessThan">
      <formula>0</formula>
    </cfRule>
  </conditionalFormatting>
  <conditionalFormatting sqref="AO53:AR53">
    <cfRule type="cellIs" dxfId="207" priority="149" stopIfTrue="1" operator="lessThan">
      <formula>0</formula>
    </cfRule>
  </conditionalFormatting>
  <conditionalFormatting sqref="AD23">
    <cfRule type="cellIs" dxfId="206" priority="148" stopIfTrue="1" operator="lessThan">
      <formula>0</formula>
    </cfRule>
  </conditionalFormatting>
  <conditionalFormatting sqref="AD26">
    <cfRule type="cellIs" dxfId="205" priority="147" stopIfTrue="1" operator="lessThan">
      <formula>0</formula>
    </cfRule>
  </conditionalFormatting>
  <conditionalFormatting sqref="AD28">
    <cfRule type="cellIs" dxfId="204" priority="146" stopIfTrue="1" operator="lessThan">
      <formula>0</formula>
    </cfRule>
  </conditionalFormatting>
  <conditionalFormatting sqref="AD30">
    <cfRule type="cellIs" dxfId="203" priority="145" stopIfTrue="1" operator="lessThan">
      <formula>0</formula>
    </cfRule>
  </conditionalFormatting>
  <conditionalFormatting sqref="AD32">
    <cfRule type="cellIs" dxfId="202" priority="144" stopIfTrue="1" operator="lessThan">
      <formula>0</formula>
    </cfRule>
  </conditionalFormatting>
  <conditionalFormatting sqref="AD34">
    <cfRule type="cellIs" dxfId="201" priority="143" stopIfTrue="1" operator="lessThan">
      <formula>0</formula>
    </cfRule>
  </conditionalFormatting>
  <conditionalFormatting sqref="AD38">
    <cfRule type="cellIs" dxfId="200" priority="142" stopIfTrue="1" operator="lessThan">
      <formula>0</formula>
    </cfRule>
  </conditionalFormatting>
  <conditionalFormatting sqref="AD41">
    <cfRule type="cellIs" dxfId="199" priority="141" stopIfTrue="1" operator="lessThan">
      <formula>0</formula>
    </cfRule>
  </conditionalFormatting>
  <conditionalFormatting sqref="AD47">
    <cfRule type="cellIs" dxfId="198" priority="139" stopIfTrue="1" operator="lessThan">
      <formula>0</formula>
    </cfRule>
  </conditionalFormatting>
  <conditionalFormatting sqref="AD50">
    <cfRule type="cellIs" dxfId="197" priority="138" stopIfTrue="1" operator="lessThan">
      <formula>0</formula>
    </cfRule>
  </conditionalFormatting>
  <conditionalFormatting sqref="AD36">
    <cfRule type="cellIs" dxfId="196" priority="137" stopIfTrue="1" operator="lessThan">
      <formula>0</formula>
    </cfRule>
  </conditionalFormatting>
  <conditionalFormatting sqref="AD45">
    <cfRule type="cellIs" dxfId="195" priority="136" stopIfTrue="1" operator="lessThan">
      <formula>0</formula>
    </cfRule>
  </conditionalFormatting>
  <conditionalFormatting sqref="AD46">
    <cfRule type="cellIs" dxfId="194" priority="135" stopIfTrue="1" operator="lessThan">
      <formula>0</formula>
    </cfRule>
  </conditionalFormatting>
  <conditionalFormatting sqref="AD49">
    <cfRule type="cellIs" dxfId="193" priority="134" stopIfTrue="1" operator="lessThan">
      <formula>0</formula>
    </cfRule>
  </conditionalFormatting>
  <conditionalFormatting sqref="AD51">
    <cfRule type="cellIs" dxfId="192" priority="133" stopIfTrue="1" operator="lessThan">
      <formula>0</formula>
    </cfRule>
  </conditionalFormatting>
  <conditionalFormatting sqref="AD52">
    <cfRule type="cellIs" dxfId="191" priority="132" stopIfTrue="1" operator="lessThan">
      <formula>0</formula>
    </cfRule>
  </conditionalFormatting>
  <conditionalFormatting sqref="AD53">
    <cfRule type="cellIs" dxfId="190" priority="131" stopIfTrue="1" operator="lessThan">
      <formula>0</formula>
    </cfRule>
  </conditionalFormatting>
  <conditionalFormatting sqref="AD56">
    <cfRule type="cellIs" dxfId="189" priority="130" stopIfTrue="1" operator="lessThan">
      <formula>0</formula>
    </cfRule>
  </conditionalFormatting>
  <conditionalFormatting sqref="AD57">
    <cfRule type="cellIs" dxfId="188" priority="129" stopIfTrue="1" operator="lessThan">
      <formula>0</formula>
    </cfRule>
  </conditionalFormatting>
  <conditionalFormatting sqref="AI23">
    <cfRule type="cellIs" dxfId="187" priority="128" stopIfTrue="1" operator="lessThan">
      <formula>0</formula>
    </cfRule>
  </conditionalFormatting>
  <conditionalFormatting sqref="AI26">
    <cfRule type="cellIs" dxfId="186" priority="127" stopIfTrue="1" operator="lessThan">
      <formula>0</formula>
    </cfRule>
  </conditionalFormatting>
  <conditionalFormatting sqref="AI28">
    <cfRule type="cellIs" dxfId="185" priority="126" stopIfTrue="1" operator="lessThan">
      <formula>0</formula>
    </cfRule>
  </conditionalFormatting>
  <conditionalFormatting sqref="AI30">
    <cfRule type="cellIs" dxfId="184" priority="125" stopIfTrue="1" operator="lessThan">
      <formula>0</formula>
    </cfRule>
  </conditionalFormatting>
  <conditionalFormatting sqref="AI32">
    <cfRule type="cellIs" dxfId="183" priority="124" stopIfTrue="1" operator="lessThan">
      <formula>0</formula>
    </cfRule>
  </conditionalFormatting>
  <conditionalFormatting sqref="AI34">
    <cfRule type="cellIs" dxfId="182" priority="123" stopIfTrue="1" operator="lessThan">
      <formula>0</formula>
    </cfRule>
  </conditionalFormatting>
  <conditionalFormatting sqref="AI38">
    <cfRule type="cellIs" dxfId="181" priority="122" stopIfTrue="1" operator="lessThan">
      <formula>0</formula>
    </cfRule>
  </conditionalFormatting>
  <conditionalFormatting sqref="AI41">
    <cfRule type="cellIs" dxfId="180" priority="121" stopIfTrue="1" operator="lessThan">
      <formula>0</formula>
    </cfRule>
  </conditionalFormatting>
  <conditionalFormatting sqref="AI43">
    <cfRule type="cellIs" dxfId="179" priority="120" stopIfTrue="1" operator="lessThan">
      <formula>0</formula>
    </cfRule>
  </conditionalFormatting>
  <conditionalFormatting sqref="AI47">
    <cfRule type="cellIs" dxfId="178" priority="119" stopIfTrue="1" operator="lessThan">
      <formula>0</formula>
    </cfRule>
  </conditionalFormatting>
  <conditionalFormatting sqref="AI50">
    <cfRule type="cellIs" dxfId="177" priority="118" stopIfTrue="1" operator="lessThan">
      <formula>0</formula>
    </cfRule>
  </conditionalFormatting>
  <conditionalFormatting sqref="AI36">
    <cfRule type="cellIs" dxfId="176" priority="117" stopIfTrue="1" operator="lessThan">
      <formula>0</formula>
    </cfRule>
  </conditionalFormatting>
  <conditionalFormatting sqref="AI45">
    <cfRule type="cellIs" dxfId="175" priority="116" stopIfTrue="1" operator="lessThan">
      <formula>0</formula>
    </cfRule>
  </conditionalFormatting>
  <conditionalFormatting sqref="AI46">
    <cfRule type="cellIs" dxfId="174" priority="115" stopIfTrue="1" operator="lessThan">
      <formula>0</formula>
    </cfRule>
  </conditionalFormatting>
  <conditionalFormatting sqref="AI49">
    <cfRule type="cellIs" dxfId="173" priority="114" stopIfTrue="1" operator="lessThan">
      <formula>0</formula>
    </cfRule>
  </conditionalFormatting>
  <conditionalFormatting sqref="AI51">
    <cfRule type="cellIs" dxfId="172" priority="113" stopIfTrue="1" operator="lessThan">
      <formula>0</formula>
    </cfRule>
  </conditionalFormatting>
  <conditionalFormatting sqref="AI52">
    <cfRule type="cellIs" dxfId="171" priority="112" stopIfTrue="1" operator="lessThan">
      <formula>0</formula>
    </cfRule>
  </conditionalFormatting>
  <conditionalFormatting sqref="AI53">
    <cfRule type="cellIs" dxfId="170" priority="111" stopIfTrue="1" operator="lessThan">
      <formula>0</formula>
    </cfRule>
  </conditionalFormatting>
  <conditionalFormatting sqref="AI56">
    <cfRule type="cellIs" dxfId="169" priority="110" stopIfTrue="1" operator="lessThan">
      <formula>0</formula>
    </cfRule>
  </conditionalFormatting>
  <conditionalFormatting sqref="AI57">
    <cfRule type="cellIs" dxfId="168" priority="109" stopIfTrue="1" operator="lessThan">
      <formula>0</formula>
    </cfRule>
  </conditionalFormatting>
  <conditionalFormatting sqref="AN56">
    <cfRule type="cellIs" dxfId="167" priority="108" stopIfTrue="1" operator="lessThan">
      <formula>0</formula>
    </cfRule>
  </conditionalFormatting>
  <conditionalFormatting sqref="AO56:AR56">
    <cfRule type="cellIs" dxfId="166" priority="107" stopIfTrue="1" operator="lessThan">
      <formula>0</formula>
    </cfRule>
  </conditionalFormatting>
  <conditionalFormatting sqref="AN57">
    <cfRule type="cellIs" dxfId="165" priority="106" stopIfTrue="1" operator="lessThan">
      <formula>0</formula>
    </cfRule>
  </conditionalFormatting>
  <conditionalFormatting sqref="AO57:AR57">
    <cfRule type="cellIs" dxfId="164" priority="105" stopIfTrue="1" operator="lessThan">
      <formula>0</formula>
    </cfRule>
  </conditionalFormatting>
  <conditionalFormatting sqref="L56:N56">
    <cfRule type="cellIs" dxfId="163" priority="103" stopIfTrue="1" operator="lessThan">
      <formula>0</formula>
    </cfRule>
  </conditionalFormatting>
  <conditionalFormatting sqref="L57:N57">
    <cfRule type="cellIs" dxfId="162" priority="101" stopIfTrue="1" operator="lessThan">
      <formula>0</formula>
    </cfRule>
  </conditionalFormatting>
  <conditionalFormatting sqref="R56:W56">
    <cfRule type="cellIs" dxfId="161" priority="99" stopIfTrue="1" operator="lessThan">
      <formula>0</formula>
    </cfRule>
  </conditionalFormatting>
  <conditionalFormatting sqref="R57:W57">
    <cfRule type="cellIs" dxfId="160" priority="97" stopIfTrue="1" operator="lessThan">
      <formula>0</formula>
    </cfRule>
  </conditionalFormatting>
  <conditionalFormatting sqref="X56:Z56">
    <cfRule type="cellIs" dxfId="159" priority="96" stopIfTrue="1" operator="lessThan">
      <formula>0</formula>
    </cfRule>
  </conditionalFormatting>
  <conditionalFormatting sqref="X57:Z57">
    <cfRule type="cellIs" dxfId="158" priority="95" stopIfTrue="1" operator="lessThan">
      <formula>0</formula>
    </cfRule>
  </conditionalFormatting>
  <conditionalFormatting sqref="AA56:AC56">
    <cfRule type="cellIs" dxfId="157" priority="94" stopIfTrue="1" operator="lessThan">
      <formula>0</formula>
    </cfRule>
  </conditionalFormatting>
  <conditionalFormatting sqref="AA57:AC57">
    <cfRule type="cellIs" dxfId="156" priority="93" stopIfTrue="1" operator="lessThan">
      <formula>0</formula>
    </cfRule>
  </conditionalFormatting>
  <conditionalFormatting sqref="AV56">
    <cfRule type="cellIs" dxfId="155" priority="91" stopIfTrue="1" operator="lessThan">
      <formula>0</formula>
    </cfRule>
  </conditionalFormatting>
  <conditionalFormatting sqref="AV57">
    <cfRule type="cellIs" dxfId="154" priority="89" stopIfTrue="1" operator="lessThan">
      <formula>0</formula>
    </cfRule>
  </conditionalFormatting>
  <conditionalFormatting sqref="AU23">
    <cfRule type="cellIs" dxfId="153" priority="62" stopIfTrue="1" operator="lessThan">
      <formula>0</formula>
    </cfRule>
  </conditionalFormatting>
  <conditionalFormatting sqref="AT32">
    <cfRule type="cellIs" dxfId="152" priority="51" stopIfTrue="1" operator="lessThan">
      <formula>0</formula>
    </cfRule>
  </conditionalFormatting>
  <conditionalFormatting sqref="AU32">
    <cfRule type="cellIs" dxfId="151" priority="50" stopIfTrue="1" operator="lessThan">
      <formula>0</formula>
    </cfRule>
  </conditionalFormatting>
  <conditionalFormatting sqref="AS36">
    <cfRule type="cellIs" dxfId="150" priority="46" stopIfTrue="1" operator="lessThan">
      <formula>0</formula>
    </cfRule>
  </conditionalFormatting>
  <conditionalFormatting sqref="AT36">
    <cfRule type="cellIs" dxfId="149" priority="45" stopIfTrue="1" operator="lessThan">
      <formula>0</formula>
    </cfRule>
  </conditionalFormatting>
  <conditionalFormatting sqref="AU38">
    <cfRule type="cellIs" dxfId="148" priority="41" stopIfTrue="1" operator="lessThan">
      <formula>0</formula>
    </cfRule>
  </conditionalFormatting>
  <conditionalFormatting sqref="AS41">
    <cfRule type="cellIs" dxfId="147" priority="40" stopIfTrue="1" operator="lessThan">
      <formula>0</formula>
    </cfRule>
  </conditionalFormatting>
  <conditionalFormatting sqref="AT43">
    <cfRule type="cellIs" dxfId="146" priority="36" stopIfTrue="1" operator="lessThan">
      <formula>0</formula>
    </cfRule>
  </conditionalFormatting>
  <conditionalFormatting sqref="AU43">
    <cfRule type="cellIs" dxfId="145" priority="35" stopIfTrue="1" operator="lessThan">
      <formula>0</formula>
    </cfRule>
  </conditionalFormatting>
  <conditionalFormatting sqref="AS46">
    <cfRule type="cellIs" dxfId="144" priority="31" stopIfTrue="1" operator="lessThan">
      <formula>0</formula>
    </cfRule>
  </conditionalFormatting>
  <conditionalFormatting sqref="AT46">
    <cfRule type="cellIs" dxfId="143" priority="30" stopIfTrue="1" operator="lessThan">
      <formula>0</formula>
    </cfRule>
  </conditionalFormatting>
  <conditionalFormatting sqref="AS49">
    <cfRule type="cellIs" dxfId="142" priority="25" stopIfTrue="1" operator="lessThan">
      <formula>0</formula>
    </cfRule>
  </conditionalFormatting>
  <conditionalFormatting sqref="AT50">
    <cfRule type="cellIs" dxfId="141" priority="21" stopIfTrue="1" operator="lessThan">
      <formula>0</formula>
    </cfRule>
  </conditionalFormatting>
  <conditionalFormatting sqref="AU50">
    <cfRule type="cellIs" dxfId="140" priority="20" stopIfTrue="1" operator="lessThan">
      <formula>0</formula>
    </cfRule>
  </conditionalFormatting>
  <conditionalFormatting sqref="AS52">
    <cfRule type="cellIs" dxfId="139" priority="16" stopIfTrue="1" operator="lessThan">
      <formula>0</formula>
    </cfRule>
  </conditionalFormatting>
  <conditionalFormatting sqref="AU53">
    <cfRule type="cellIs" dxfId="138" priority="11" stopIfTrue="1" operator="lessThan">
      <formula>0</formula>
    </cfRule>
  </conditionalFormatting>
  <conditionalFormatting sqref="AS56">
    <cfRule type="cellIs" dxfId="137" priority="10" stopIfTrue="1" operator="lessThan">
      <formula>0</formula>
    </cfRule>
  </conditionalFormatting>
  <conditionalFormatting sqref="AS23">
    <cfRule type="cellIs" dxfId="136" priority="64" stopIfTrue="1" operator="lessThan">
      <formula>0</formula>
    </cfRule>
  </conditionalFormatting>
  <conditionalFormatting sqref="AT23">
    <cfRule type="cellIs" dxfId="135" priority="63" stopIfTrue="1" operator="lessThan">
      <formula>0</formula>
    </cfRule>
  </conditionalFormatting>
  <conditionalFormatting sqref="AU26">
    <cfRule type="cellIs" dxfId="134" priority="59" stopIfTrue="1" operator="lessThan">
      <formula>0</formula>
    </cfRule>
  </conditionalFormatting>
  <conditionalFormatting sqref="AS28">
    <cfRule type="cellIs" dxfId="133" priority="58" stopIfTrue="1" operator="lessThan">
      <formula>0</formula>
    </cfRule>
  </conditionalFormatting>
  <conditionalFormatting sqref="AT28">
    <cfRule type="cellIs" dxfId="132" priority="57" stopIfTrue="1" operator="lessThan">
      <formula>0</formula>
    </cfRule>
  </conditionalFormatting>
  <conditionalFormatting sqref="AU28">
    <cfRule type="cellIs" dxfId="131" priority="56" stopIfTrue="1" operator="lessThan">
      <formula>0</formula>
    </cfRule>
  </conditionalFormatting>
  <conditionalFormatting sqref="AS30">
    <cfRule type="cellIs" dxfId="130" priority="55" stopIfTrue="1" operator="lessThan">
      <formula>0</formula>
    </cfRule>
  </conditionalFormatting>
  <conditionalFormatting sqref="AT30">
    <cfRule type="cellIs" dxfId="129" priority="54" stopIfTrue="1" operator="lessThan">
      <formula>0</formula>
    </cfRule>
  </conditionalFormatting>
  <conditionalFormatting sqref="AU30">
    <cfRule type="cellIs" dxfId="128" priority="53" stopIfTrue="1" operator="lessThan">
      <formula>0</formula>
    </cfRule>
  </conditionalFormatting>
  <conditionalFormatting sqref="AS32">
    <cfRule type="cellIs" dxfId="127" priority="52" stopIfTrue="1" operator="lessThan">
      <formula>0</formula>
    </cfRule>
  </conditionalFormatting>
  <conditionalFormatting sqref="AS34">
    <cfRule type="cellIs" dxfId="126" priority="49" stopIfTrue="1" operator="lessThan">
      <formula>0</formula>
    </cfRule>
  </conditionalFormatting>
  <conditionalFormatting sqref="AT34">
    <cfRule type="cellIs" dxfId="125" priority="48" stopIfTrue="1" operator="lessThan">
      <formula>0</formula>
    </cfRule>
  </conditionalFormatting>
  <conditionalFormatting sqref="AU34">
    <cfRule type="cellIs" dxfId="124" priority="47" stopIfTrue="1" operator="lessThan">
      <formula>0</formula>
    </cfRule>
  </conditionalFormatting>
  <conditionalFormatting sqref="AU36">
    <cfRule type="cellIs" dxfId="123" priority="44" stopIfTrue="1" operator="lessThan">
      <formula>0</formula>
    </cfRule>
  </conditionalFormatting>
  <conditionalFormatting sqref="AS38">
    <cfRule type="cellIs" dxfId="122" priority="43" stopIfTrue="1" operator="lessThan">
      <formula>0</formula>
    </cfRule>
  </conditionalFormatting>
  <conditionalFormatting sqref="AT38">
    <cfRule type="cellIs" dxfId="121" priority="42" stopIfTrue="1" operator="lessThan">
      <formula>0</formula>
    </cfRule>
  </conditionalFormatting>
  <conditionalFormatting sqref="AT41">
    <cfRule type="cellIs" dxfId="120" priority="39" stopIfTrue="1" operator="lessThan">
      <formula>0</formula>
    </cfRule>
  </conditionalFormatting>
  <conditionalFormatting sqref="AU41">
    <cfRule type="cellIs" dxfId="119" priority="38" stopIfTrue="1" operator="lessThan">
      <formula>0</formula>
    </cfRule>
  </conditionalFormatting>
  <conditionalFormatting sqref="AS43">
    <cfRule type="cellIs" dxfId="118" priority="37" stopIfTrue="1" operator="lessThan">
      <formula>0</formula>
    </cfRule>
  </conditionalFormatting>
  <conditionalFormatting sqref="AU46">
    <cfRule type="cellIs" dxfId="117" priority="29" stopIfTrue="1" operator="lessThan">
      <formula>0</formula>
    </cfRule>
  </conditionalFormatting>
  <conditionalFormatting sqref="AS47">
    <cfRule type="cellIs" dxfId="116" priority="28" stopIfTrue="1" operator="lessThan">
      <formula>0</formula>
    </cfRule>
  </conditionalFormatting>
  <conditionalFormatting sqref="AT47">
    <cfRule type="cellIs" dxfId="115" priority="27" stopIfTrue="1" operator="lessThan">
      <formula>0</formula>
    </cfRule>
  </conditionalFormatting>
  <conditionalFormatting sqref="AT49">
    <cfRule type="cellIs" dxfId="114" priority="24" stopIfTrue="1" operator="lessThan">
      <formula>0</formula>
    </cfRule>
  </conditionalFormatting>
  <conditionalFormatting sqref="AU49">
    <cfRule type="cellIs" dxfId="113" priority="23" stopIfTrue="1" operator="lessThan">
      <formula>0</formula>
    </cfRule>
  </conditionalFormatting>
  <conditionalFormatting sqref="AS50">
    <cfRule type="cellIs" dxfId="112" priority="22" stopIfTrue="1" operator="lessThan">
      <formula>0</formula>
    </cfRule>
  </conditionalFormatting>
  <conditionalFormatting sqref="AS51">
    <cfRule type="cellIs" dxfId="111" priority="19" stopIfTrue="1" operator="lessThan">
      <formula>0</formula>
    </cfRule>
  </conditionalFormatting>
  <conditionalFormatting sqref="AT51">
    <cfRule type="cellIs" dxfId="110" priority="18" stopIfTrue="1" operator="lessThan">
      <formula>0</formula>
    </cfRule>
  </conditionalFormatting>
  <conditionalFormatting sqref="AU52">
    <cfRule type="cellIs" dxfId="109" priority="14" stopIfTrue="1" operator="lessThan">
      <formula>0</formula>
    </cfRule>
  </conditionalFormatting>
  <conditionalFormatting sqref="AS53">
    <cfRule type="cellIs" dxfId="108" priority="13" stopIfTrue="1" operator="lessThan">
      <formula>0</formula>
    </cfRule>
  </conditionalFormatting>
  <conditionalFormatting sqref="AT53">
    <cfRule type="cellIs" dxfId="107" priority="12" stopIfTrue="1" operator="lessThan">
      <formula>0</formula>
    </cfRule>
  </conditionalFormatting>
  <conditionalFormatting sqref="AT56">
    <cfRule type="cellIs" dxfId="106" priority="9" stopIfTrue="1" operator="lessThan">
      <formula>0</formula>
    </cfRule>
  </conditionalFormatting>
  <conditionalFormatting sqref="AU56">
    <cfRule type="cellIs" dxfId="105" priority="8" stopIfTrue="1" operator="lessThan">
      <formula>0</formula>
    </cfRule>
  </conditionalFormatting>
  <conditionalFormatting sqref="AS45">
    <cfRule type="cellIs" dxfId="104" priority="4" stopIfTrue="1" operator="lessThan">
      <formula>0</formula>
    </cfRule>
  </conditionalFormatting>
  <conditionalFormatting sqref="AT45">
    <cfRule type="cellIs" dxfId="103" priority="3" stopIfTrue="1" operator="lessThan">
      <formula>0</formula>
    </cfRule>
  </conditionalFormatting>
  <conditionalFormatting sqref="AU45">
    <cfRule type="cellIs" dxfId="102" priority="2" stopIfTrue="1" operator="lessThan">
      <formula>0</formula>
    </cfRule>
  </conditionalFormatting>
  <conditionalFormatting sqref="D58:E58">
    <cfRule type="cellIs" dxfId="10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G25" activePane="bottomRight" state="frozen"/>
      <selection activeCell="B1" sqref="B1"/>
      <selection pane="topRight" activeCell="B1" sqref="B1"/>
      <selection pane="bottomLeft" activeCell="B1" sqref="B1"/>
      <selection pane="bottomRight" activeCell="G33" sqref="G33"/>
    </sheetView>
  </sheetViews>
  <sheetFormatPr defaultColWidth="0" defaultRowHeight="12.75"/>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c r="B1" s="95" t="s">
        <v>414</v>
      </c>
    </row>
    <row r="3" spans="1:40" s="16" customFormat="1" ht="91.9" customHeight="1">
      <c r="A3" s="114"/>
      <c r="B3" s="417" t="s">
        <v>348</v>
      </c>
      <c r="C3" s="413" t="s">
        <v>351</v>
      </c>
      <c r="D3" s="414" t="s">
        <v>352</v>
      </c>
      <c r="E3" s="414" t="s">
        <v>353</v>
      </c>
      <c r="F3" s="414" t="s">
        <v>354</v>
      </c>
      <c r="G3" s="415" t="s">
        <v>355</v>
      </c>
      <c r="H3" s="413" t="s">
        <v>356</v>
      </c>
      <c r="I3" s="414" t="s">
        <v>357</v>
      </c>
      <c r="J3" s="414" t="s">
        <v>358</v>
      </c>
      <c r="K3" s="414" t="s">
        <v>359</v>
      </c>
      <c r="L3" s="414" t="s">
        <v>360</v>
      </c>
      <c r="M3" s="413" t="s">
        <v>361</v>
      </c>
      <c r="N3" s="414" t="s">
        <v>362</v>
      </c>
      <c r="O3" s="414" t="s">
        <v>363</v>
      </c>
      <c r="P3" s="414" t="s">
        <v>364</v>
      </c>
      <c r="Q3" s="413" t="s">
        <v>365</v>
      </c>
      <c r="R3" s="414" t="s">
        <v>366</v>
      </c>
      <c r="S3" s="414" t="s">
        <v>367</v>
      </c>
      <c r="T3" s="414" t="s">
        <v>368</v>
      </c>
      <c r="U3" s="413" t="s">
        <v>369</v>
      </c>
      <c r="V3" s="414" t="s">
        <v>370</v>
      </c>
      <c r="W3" s="414" t="s">
        <v>371</v>
      </c>
      <c r="X3" s="414" t="s">
        <v>413</v>
      </c>
      <c r="Y3" s="413" t="s">
        <v>372</v>
      </c>
      <c r="Z3" s="414" t="s">
        <v>373</v>
      </c>
      <c r="AA3" s="414" t="s">
        <v>374</v>
      </c>
      <c r="AB3" s="414" t="s">
        <v>375</v>
      </c>
      <c r="AC3" s="413" t="s">
        <v>376</v>
      </c>
      <c r="AD3" s="414" t="s">
        <v>377</v>
      </c>
      <c r="AE3" s="414" t="s">
        <v>378</v>
      </c>
      <c r="AF3" s="414" t="s">
        <v>379</v>
      </c>
      <c r="AG3" s="413" t="s">
        <v>380</v>
      </c>
      <c r="AH3" s="414" t="s">
        <v>381</v>
      </c>
      <c r="AI3" s="414" t="s">
        <v>382</v>
      </c>
      <c r="AJ3" s="414" t="s">
        <v>383</v>
      </c>
      <c r="AK3" s="413" t="s">
        <v>384</v>
      </c>
      <c r="AL3" s="414" t="s">
        <v>385</v>
      </c>
      <c r="AM3" s="414" t="s">
        <v>386</v>
      </c>
      <c r="AN3" s="432" t="s">
        <v>387</v>
      </c>
    </row>
    <row r="4" spans="1:40" ht="17.25" thickBot="1">
      <c r="B4" s="416"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4"/>
    </row>
    <row r="5" spans="1:40" s="16" customFormat="1" ht="13.5" thickTop="1">
      <c r="A5" s="114"/>
      <c r="B5" s="419" t="s">
        <v>308</v>
      </c>
      <c r="C5" s="407">
        <v>114371</v>
      </c>
      <c r="D5" s="408">
        <v>47753</v>
      </c>
      <c r="E5" s="459"/>
      <c r="F5" s="459"/>
      <c r="G5" s="453"/>
      <c r="H5" s="407">
        <v>25756985</v>
      </c>
      <c r="I5" s="408">
        <v>24060833</v>
      </c>
      <c r="J5" s="459"/>
      <c r="K5" s="459"/>
      <c r="L5" s="453"/>
      <c r="M5" s="407">
        <v>102235049</v>
      </c>
      <c r="N5" s="408">
        <v>109920970</v>
      </c>
      <c r="O5" s="459"/>
      <c r="P5" s="459"/>
      <c r="Q5" s="407"/>
      <c r="R5" s="408"/>
      <c r="S5" s="459"/>
      <c r="T5" s="459"/>
      <c r="U5" s="407"/>
      <c r="V5" s="408"/>
      <c r="W5" s="459"/>
      <c r="X5" s="459"/>
      <c r="Y5" s="407"/>
      <c r="Z5" s="408"/>
      <c r="AA5" s="459"/>
      <c r="AB5" s="459"/>
      <c r="AC5" s="460"/>
      <c r="AD5" s="459"/>
      <c r="AE5" s="459"/>
      <c r="AF5" s="459"/>
      <c r="AG5" s="460"/>
      <c r="AH5" s="459"/>
      <c r="AI5" s="459"/>
      <c r="AJ5" s="459"/>
      <c r="AK5" s="407"/>
      <c r="AL5" s="408"/>
      <c r="AM5" s="459"/>
      <c r="AN5" s="461"/>
    </row>
    <row r="6" spans="1:40" s="16" customFormat="1" ht="25.5">
      <c r="A6" s="114"/>
      <c r="B6" s="420" t="s">
        <v>309</v>
      </c>
      <c r="C6" s="402">
        <v>87033</v>
      </c>
      <c r="D6" s="403">
        <v>53958</v>
      </c>
      <c r="E6" s="405">
        <f>'Pt 1 Summary of Data'!E12+'Pt 1 Summary of Data'!E22+'Pt 1 Summary of Data'!G12+'Pt 1 Summary of Data'!G22-'Pt 1 Summary of Data'!H12-'Pt 1 Summary of Data'!H22</f>
        <v>123278.52830094814</v>
      </c>
      <c r="F6" s="405">
        <f>SUM(C6:E6)</f>
        <v>264269.52830094815</v>
      </c>
      <c r="G6" s="476">
        <f>'Pt 1 Summary of Data'!I12+'Pt 1 Summary of Data'!I22</f>
        <v>0</v>
      </c>
      <c r="H6" s="402">
        <v>25343167</v>
      </c>
      <c r="I6" s="403">
        <v>23443752</v>
      </c>
      <c r="J6" s="405">
        <f>'Pt 1 Summary of Data'!K12+'Pt 1 Summary of Data'!K22+'Pt 1 Summary of Data'!M12+'Pt 1 Summary of Data'!M22-'Pt 1 Summary of Data'!N12-'Pt 1 Summary of Data'!N22</f>
        <v>19114650.374277338</v>
      </c>
      <c r="K6" s="405">
        <f>SUM(H6:J6)</f>
        <v>67901569.374277338</v>
      </c>
      <c r="L6" s="476">
        <f>'Pt 1 Summary of Data'!$O12+'Pt 1 Summary of Data'!$O22</f>
        <v>10058795.779999999</v>
      </c>
      <c r="M6" s="402">
        <v>101899360</v>
      </c>
      <c r="N6" s="403">
        <v>109987797.48823228</v>
      </c>
      <c r="O6" s="405">
        <f>'Pt 1 Summary of Data'!Q12+'Pt 1 Summary of Data'!Q22+'Pt 1 Summary of Data'!S12+'Pt 1 Summary of Data'!S22-'Pt 1 Summary of Data'!T12-'Pt 1 Summary of Data'!T22</f>
        <v>105400491.28201787</v>
      </c>
      <c r="P6" s="405">
        <f>SUM(M6:O6)</f>
        <v>317287648.77025014</v>
      </c>
      <c r="Q6" s="402"/>
      <c r="R6" s="403"/>
      <c r="S6" s="405"/>
      <c r="T6" s="405"/>
      <c r="U6" s="402"/>
      <c r="V6" s="403"/>
      <c r="W6" s="405"/>
      <c r="X6" s="405"/>
      <c r="Y6" s="402"/>
      <c r="Z6" s="403"/>
      <c r="AA6" s="405"/>
      <c r="AB6" s="405"/>
      <c r="AC6" s="448"/>
      <c r="AD6" s="446"/>
      <c r="AE6" s="446"/>
      <c r="AF6" s="446"/>
      <c r="AG6" s="448"/>
      <c r="AH6" s="446"/>
      <c r="AI6" s="446"/>
      <c r="AJ6" s="446"/>
      <c r="AK6" s="402"/>
      <c r="AL6" s="403"/>
      <c r="AM6" s="405"/>
      <c r="AN6" s="435"/>
    </row>
    <row r="7" spans="1:40">
      <c r="B7" s="420" t="s">
        <v>310</v>
      </c>
      <c r="C7" s="402">
        <v>1097.75</v>
      </c>
      <c r="D7" s="403">
        <v>313</v>
      </c>
      <c r="E7" s="405">
        <f>SUM('Pt 1 Summary of Data'!E37:E42)+SUM('Pt 1 Summary of Data'!G37:G42)-SUM('Pt 1 Summary of Data'!H37:H42)</f>
        <v>246</v>
      </c>
      <c r="F7" s="405">
        <f>SUM(C7:E7)</f>
        <v>1656.75</v>
      </c>
      <c r="G7" s="405">
        <f>SUM('Pt 1 Summary of Data'!$I37:$I42)</f>
        <v>0</v>
      </c>
      <c r="H7" s="402">
        <v>320256</v>
      </c>
      <c r="I7" s="403">
        <v>258771</v>
      </c>
      <c r="J7" s="405">
        <f>SUM('Pt 1 Summary of Data'!K37:K42)+SUM('Pt 1 Summary of Data'!M37:M42)-SUM('Pt 1 Summary of Data'!N37:N42)</f>
        <v>369063.23715696478</v>
      </c>
      <c r="K7" s="405">
        <f>SUM(H7:J7)</f>
        <v>948090.23715696484</v>
      </c>
      <c r="L7" s="405">
        <f>SUM('Pt 1 Summary of Data'!$O37:$O42)</f>
        <v>171255.80810402927</v>
      </c>
      <c r="M7" s="402">
        <v>1261438</v>
      </c>
      <c r="N7" s="403">
        <v>1348121</v>
      </c>
      <c r="O7" s="405">
        <f>SUM('Pt 1 Summary of Data'!Q37:Q42)+SUM('Pt 1 Summary of Data'!S37:S42)-SUM('Pt 1 Summary of Data'!T37:T42)</f>
        <v>1759892.7492030351</v>
      </c>
      <c r="P7" s="405">
        <f>SUM(M7:O7)</f>
        <v>4369451.7492030356</v>
      </c>
      <c r="Q7" s="402"/>
      <c r="R7" s="403"/>
      <c r="S7" s="405"/>
      <c r="T7" s="405"/>
      <c r="U7" s="402"/>
      <c r="V7" s="403"/>
      <c r="W7" s="405"/>
      <c r="X7" s="405"/>
      <c r="Y7" s="402"/>
      <c r="Z7" s="403"/>
      <c r="AA7" s="405"/>
      <c r="AB7" s="405"/>
      <c r="AC7" s="448"/>
      <c r="AD7" s="446"/>
      <c r="AE7" s="446"/>
      <c r="AF7" s="446"/>
      <c r="AG7" s="448"/>
      <c r="AH7" s="446"/>
      <c r="AI7" s="446"/>
      <c r="AJ7" s="446"/>
      <c r="AK7" s="402"/>
      <c r="AL7" s="403"/>
      <c r="AM7" s="405"/>
      <c r="AN7" s="435"/>
    </row>
    <row r="8" spans="1:40">
      <c r="B8" s="420" t="s">
        <v>495</v>
      </c>
      <c r="C8" s="449"/>
      <c r="D8" s="403">
        <v>0</v>
      </c>
      <c r="E8" s="405">
        <f>'Pt 2 Premium and Claims'!E58+'Pt 2 Premium and Claims'!G58-'Pt 2 Premium and Claims'!H58</f>
        <v>0</v>
      </c>
      <c r="F8" s="405">
        <f t="shared" ref="F8:F11" si="0">SUM(C8:E8)</f>
        <v>0</v>
      </c>
      <c r="G8" s="406">
        <f>0</f>
        <v>0</v>
      </c>
      <c r="H8" s="449"/>
      <c r="I8" s="447"/>
      <c r="J8" s="447"/>
      <c r="K8" s="480"/>
      <c r="L8" s="478"/>
      <c r="M8" s="449"/>
      <c r="N8" s="447"/>
      <c r="O8" s="447"/>
      <c r="P8" s="447"/>
      <c r="Q8" s="449"/>
      <c r="R8" s="447"/>
      <c r="S8" s="447"/>
      <c r="T8" s="447"/>
      <c r="U8" s="449"/>
      <c r="V8" s="447"/>
      <c r="W8" s="447"/>
      <c r="X8" s="447"/>
      <c r="Y8" s="449"/>
      <c r="Z8" s="447"/>
      <c r="AA8" s="447"/>
      <c r="AB8" s="447"/>
      <c r="AC8" s="448"/>
      <c r="AD8" s="446"/>
      <c r="AE8" s="446"/>
      <c r="AF8" s="446"/>
      <c r="AG8" s="448"/>
      <c r="AH8" s="446"/>
      <c r="AI8" s="446"/>
      <c r="AJ8" s="446"/>
      <c r="AK8" s="448"/>
      <c r="AL8" s="447"/>
      <c r="AM8" s="447"/>
      <c r="AN8" s="462"/>
    </row>
    <row r="9" spans="1:40" ht="25.5">
      <c r="B9" s="420" t="s">
        <v>313</v>
      </c>
      <c r="C9" s="448"/>
      <c r="D9" s="403">
        <v>0</v>
      </c>
      <c r="E9" s="405">
        <f>'Pt 2 Premium and Claims'!E15+'Pt 2 Premium and Claims'!G15-'Pt 2 Premium and Claims'!H15</f>
        <v>0</v>
      </c>
      <c r="F9" s="405">
        <f t="shared" si="0"/>
        <v>0</v>
      </c>
      <c r="G9" s="406">
        <f>0</f>
        <v>0</v>
      </c>
      <c r="H9" s="448"/>
      <c r="I9" s="446"/>
      <c r="J9" s="446"/>
      <c r="K9" s="481"/>
      <c r="L9" s="479"/>
      <c r="M9" s="448"/>
      <c r="N9" s="446"/>
      <c r="O9" s="446"/>
      <c r="P9" s="446"/>
      <c r="Q9" s="448"/>
      <c r="R9" s="446"/>
      <c r="S9" s="446"/>
      <c r="T9" s="446"/>
      <c r="U9" s="448"/>
      <c r="V9" s="446"/>
      <c r="W9" s="446"/>
      <c r="X9" s="446"/>
      <c r="Y9" s="448"/>
      <c r="Z9" s="446"/>
      <c r="AA9" s="446"/>
      <c r="AB9" s="446"/>
      <c r="AC9" s="448"/>
      <c r="AD9" s="446"/>
      <c r="AE9" s="446"/>
      <c r="AF9" s="446"/>
      <c r="AG9" s="448"/>
      <c r="AH9" s="446"/>
      <c r="AI9" s="446"/>
      <c r="AJ9" s="446"/>
      <c r="AK9" s="448"/>
      <c r="AL9" s="446"/>
      <c r="AM9" s="446"/>
      <c r="AN9" s="463"/>
    </row>
    <row r="10" spans="1:40" ht="25.5">
      <c r="B10" s="420" t="s">
        <v>314</v>
      </c>
      <c r="C10" s="448"/>
      <c r="D10" s="403">
        <v>0</v>
      </c>
      <c r="E10" s="405">
        <f>'Pt 2 Premium and Claims'!E16+'Pt 2 Premium and Claims'!G16-'Pt 2 Premium and Claims'!H16</f>
        <v>0</v>
      </c>
      <c r="F10" s="405">
        <f t="shared" si="0"/>
        <v>0</v>
      </c>
      <c r="G10" s="405">
        <f>'Pt 2 Premium and Claims'!I16</f>
        <v>0</v>
      </c>
      <c r="H10" s="448"/>
      <c r="I10" s="403">
        <v>-1254224</v>
      </c>
      <c r="J10" s="405">
        <f>'Pt 2 Premium and Claims'!K16+'Pt 2 Premium and Claims'!M16-'Pt 2 Premium and Claims'!N16</f>
        <v>-1208815</v>
      </c>
      <c r="K10" s="405">
        <f t="shared" ref="K10:K11" si="1">SUM(H10:J10)</f>
        <v>-2463039</v>
      </c>
      <c r="L10" s="405">
        <f>'Pt 2 Premium and Claims'!O16</f>
        <v>-1208815</v>
      </c>
      <c r="M10" s="448"/>
      <c r="N10" s="446"/>
      <c r="O10" s="446"/>
      <c r="P10" s="446"/>
      <c r="Q10" s="448"/>
      <c r="R10" s="446"/>
      <c r="S10" s="446"/>
      <c r="T10" s="446"/>
      <c r="U10" s="448"/>
      <c r="V10" s="446"/>
      <c r="W10" s="446"/>
      <c r="X10" s="446"/>
      <c r="Y10" s="448"/>
      <c r="Z10" s="446"/>
      <c r="AA10" s="446"/>
      <c r="AB10" s="446"/>
      <c r="AC10" s="448"/>
      <c r="AD10" s="446"/>
      <c r="AE10" s="446"/>
      <c r="AF10" s="446"/>
      <c r="AG10" s="448"/>
      <c r="AH10" s="446"/>
      <c r="AI10" s="446"/>
      <c r="AJ10" s="446"/>
      <c r="AK10" s="448"/>
      <c r="AL10" s="446"/>
      <c r="AM10" s="446"/>
      <c r="AN10" s="463"/>
    </row>
    <row r="11" spans="1:40">
      <c r="B11" s="420" t="s">
        <v>429</v>
      </c>
      <c r="C11" s="448"/>
      <c r="D11" s="403">
        <v>0</v>
      </c>
      <c r="E11" s="405">
        <f>'Pt 2 Premium and Claims'!E17+'Pt 2 Premium and Claims'!G17-'Pt 2 Premium and Claims'!H17</f>
        <v>0</v>
      </c>
      <c r="F11" s="405">
        <f t="shared" si="0"/>
        <v>0</v>
      </c>
      <c r="G11" s="455"/>
      <c r="H11" s="448"/>
      <c r="I11" s="403">
        <v>1378874</v>
      </c>
      <c r="J11" s="405">
        <f>'Pt 2 Premium and Claims'!K17+'Pt 2 Premium and Claims'!M17-'Pt 2 Premium and Claims'!N17</f>
        <v>3061140.6324510784</v>
      </c>
      <c r="K11" s="405">
        <f t="shared" si="1"/>
        <v>4440014.6324510779</v>
      </c>
      <c r="L11" s="455"/>
      <c r="M11" s="448"/>
      <c r="N11" s="446"/>
      <c r="O11" s="446"/>
      <c r="P11" s="446"/>
      <c r="Q11" s="448"/>
      <c r="R11" s="446"/>
      <c r="S11" s="446"/>
      <c r="T11" s="446"/>
      <c r="U11" s="448"/>
      <c r="V11" s="446"/>
      <c r="W11" s="446"/>
      <c r="X11" s="446"/>
      <c r="Y11" s="448"/>
      <c r="Z11" s="446"/>
      <c r="AA11" s="446"/>
      <c r="AB11" s="446"/>
      <c r="AC11" s="448"/>
      <c r="AD11" s="446"/>
      <c r="AE11" s="446"/>
      <c r="AF11" s="446"/>
      <c r="AG11" s="448"/>
      <c r="AH11" s="446"/>
      <c r="AI11" s="446"/>
      <c r="AJ11" s="446"/>
      <c r="AK11" s="448"/>
      <c r="AL11" s="446"/>
      <c r="AM11" s="446"/>
      <c r="AN11" s="463"/>
    </row>
    <row r="12" spans="1:40" s="72" customFormat="1">
      <c r="A12" s="115"/>
      <c r="B12" s="421" t="s">
        <v>315</v>
      </c>
      <c r="C12" s="103">
        <f>C6+C7</f>
        <v>88130.75</v>
      </c>
      <c r="D12" s="103">
        <f>D6+D7-D8-D9-D10-D11</f>
        <v>54271</v>
      </c>
      <c r="E12" s="103">
        <f>E6+E7-E8-E9-E10-E11</f>
        <v>123524.52830094814</v>
      </c>
      <c r="F12" s="103">
        <f>F6+F7-F8-F9-F10-F11</f>
        <v>265926.27830094815</v>
      </c>
      <c r="G12" s="452"/>
      <c r="H12" s="103">
        <f>H6+H7</f>
        <v>25663423</v>
      </c>
      <c r="I12" s="103">
        <f>I6+I7-I8-I9-I10-I11</f>
        <v>23577873</v>
      </c>
      <c r="J12" s="103">
        <f>J6+J7-J8-J9-J10-J11</f>
        <v>17631387.978983223</v>
      </c>
      <c r="K12" s="103">
        <f>K6+K7-K8-K9-K10-K11</f>
        <v>66872683.978983231</v>
      </c>
      <c r="L12" s="452"/>
      <c r="M12" s="103">
        <f>M6+M7</f>
        <v>103160798</v>
      </c>
      <c r="N12" s="103">
        <f>N6+N7-N8-N9-N10-N11</f>
        <v>111335918.48823228</v>
      </c>
      <c r="O12" s="103">
        <f>O6+O7-O8-O9-O10-O11</f>
        <v>107160384.03122091</v>
      </c>
      <c r="P12" s="103">
        <f>P6+P7-P8-P9-P10-P11</f>
        <v>321657100.51945317</v>
      </c>
      <c r="Q12" s="448"/>
      <c r="R12" s="446"/>
      <c r="S12" s="446"/>
      <c r="T12" s="446"/>
      <c r="U12" s="448"/>
      <c r="V12" s="446"/>
      <c r="W12" s="446"/>
      <c r="X12" s="446"/>
      <c r="Y12" s="448"/>
      <c r="Z12" s="446"/>
      <c r="AA12" s="446"/>
      <c r="AB12" s="446"/>
      <c r="AC12" s="448"/>
      <c r="AD12" s="446"/>
      <c r="AE12" s="446"/>
      <c r="AF12" s="446"/>
      <c r="AG12" s="448"/>
      <c r="AH12" s="446"/>
      <c r="AI12" s="446"/>
      <c r="AJ12" s="446"/>
      <c r="AK12" s="448"/>
      <c r="AL12" s="446"/>
      <c r="AM12" s="446"/>
      <c r="AN12" s="463"/>
    </row>
    <row r="13" spans="1:40" s="72" customFormat="1" ht="30" customHeight="1">
      <c r="A13" s="115"/>
      <c r="B13" s="421" t="s">
        <v>316</v>
      </c>
      <c r="C13" s="449"/>
      <c r="D13" s="447"/>
      <c r="E13" s="447"/>
      <c r="F13" s="447"/>
      <c r="G13" s="452"/>
      <c r="H13" s="449"/>
      <c r="I13" s="447"/>
      <c r="J13" s="447"/>
      <c r="K13" s="447"/>
      <c r="L13" s="452"/>
      <c r="M13" s="449"/>
      <c r="N13" s="447"/>
      <c r="O13" s="447"/>
      <c r="P13" s="447"/>
      <c r="Q13" s="404"/>
      <c r="R13" s="405"/>
      <c r="S13" s="405"/>
      <c r="T13" s="405"/>
      <c r="U13" s="404"/>
      <c r="V13" s="405"/>
      <c r="W13" s="405"/>
      <c r="X13" s="405"/>
      <c r="Y13" s="404"/>
      <c r="Z13" s="405"/>
      <c r="AA13" s="405"/>
      <c r="AB13" s="405"/>
      <c r="AC13" s="448"/>
      <c r="AD13" s="446"/>
      <c r="AE13" s="446"/>
      <c r="AF13" s="446"/>
      <c r="AG13" s="448"/>
      <c r="AH13" s="446"/>
      <c r="AI13" s="446"/>
      <c r="AJ13" s="446"/>
      <c r="AK13" s="404"/>
      <c r="AL13" s="405"/>
      <c r="AM13" s="405"/>
      <c r="AN13" s="435"/>
    </row>
    <row r="14" spans="1:40" ht="17.25" thickBot="1">
      <c r="B14" s="416"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4"/>
    </row>
    <row r="15" spans="1:40" ht="26.25" thickTop="1">
      <c r="B15" s="422" t="s">
        <v>431</v>
      </c>
      <c r="C15" s="407">
        <v>100798</v>
      </c>
      <c r="D15" s="408">
        <v>28409</v>
      </c>
      <c r="E15" s="401">
        <f>SUM('Pt 1 Summary of Data'!E5:E7)+SUM('Pt 1 Summary of Data'!G5:G7)-SUM('Pt 1 Summary of Data'!H5:H7)-SUM(E9:E11)</f>
        <v>18184</v>
      </c>
      <c r="F15" s="405">
        <f t="shared" ref="F15:F16" si="2">SUM(C15:E15)</f>
        <v>147391</v>
      </c>
      <c r="G15" s="401">
        <f>SUM('Pt 1 Summary of Data'!I5:I7)-SUM(F9:F10)</f>
        <v>0</v>
      </c>
      <c r="H15" s="407">
        <v>28649576</v>
      </c>
      <c r="I15" s="408">
        <v>23061489</v>
      </c>
      <c r="J15" s="401">
        <f>SUM('Pt 1 Summary of Data'!K5:K7)+SUM('Pt 1 Summary of Data'!M5:M7)-SUM('Pt 1 Summary of Data'!N5:N7)-SUM(J9:J11)</f>
        <v>20844436</v>
      </c>
      <c r="K15" s="405">
        <f t="shared" ref="K15:K16" si="3">SUM(H15:J15)</f>
        <v>72555501</v>
      </c>
      <c r="L15" s="401">
        <f>SUM('Pt 1 Summary of Data'!O5:O7)-SUM(L9:L10)</f>
        <v>9672409.4199999999</v>
      </c>
      <c r="M15" s="407">
        <v>117178397</v>
      </c>
      <c r="N15" s="408">
        <v>122819991</v>
      </c>
      <c r="O15" s="401">
        <f>SUM('Pt 1 Summary of Data'!Q5:Q7)+SUM('Pt 1 Summary of Data'!S5:S7)-SUM('Pt 1 Summary of Data'!T5:T7)-SUM(O9:O11)</f>
        <v>111439865</v>
      </c>
      <c r="P15" s="405">
        <f t="shared" ref="P15:P16" si="4">SUM(M15:O15)</f>
        <v>351438253</v>
      </c>
      <c r="Q15" s="407"/>
      <c r="R15" s="408"/>
      <c r="S15" s="401"/>
      <c r="T15" s="401"/>
      <c r="U15" s="407"/>
      <c r="V15" s="408"/>
      <c r="W15" s="401"/>
      <c r="X15" s="401"/>
      <c r="Y15" s="407"/>
      <c r="Z15" s="408"/>
      <c r="AA15" s="401"/>
      <c r="AB15" s="401"/>
      <c r="AC15" s="460"/>
      <c r="AD15" s="459"/>
      <c r="AE15" s="459"/>
      <c r="AF15" s="459"/>
      <c r="AG15" s="460"/>
      <c r="AH15" s="459"/>
      <c r="AI15" s="459"/>
      <c r="AJ15" s="459"/>
      <c r="AK15" s="407"/>
      <c r="AL15" s="408"/>
      <c r="AM15" s="401"/>
      <c r="AN15" s="436"/>
    </row>
    <row r="16" spans="1:40">
      <c r="B16" s="420" t="s">
        <v>311</v>
      </c>
      <c r="C16" s="402">
        <v>249</v>
      </c>
      <c r="D16" s="403">
        <v>1072</v>
      </c>
      <c r="E16" s="405">
        <f>SUM('Pt 1 Summary of Data'!E25:E28)+SUM('Pt 1 Summary of Data'!E30:E32)+SUM('Pt 1 Summary of Data'!E34:E35)+SUM('Pt 1 Summary of Data'!G25:G28)+SUM('Pt 1 Summary of Data'!G30:G32)+SUM('Pt 1 Summary of Data'!G34:G35)-SUM('Pt 1 Summary of Data'!H25:H28)-SUM('Pt 1 Summary of Data'!H30:H32)-SUM('Pt 1 Summary of Data'!H34:H35)</f>
        <v>1157.8400000000001</v>
      </c>
      <c r="F16" s="405">
        <f t="shared" si="2"/>
        <v>2478.84</v>
      </c>
      <c r="G16" s="405">
        <f>SUM('Pt 1 Summary of Data'!I25:I28)+SUM('Pt 1 Summary of Data'!I30:I32)+SUM('Pt 1 Summary of Data'!I34:I35)</f>
        <v>0</v>
      </c>
      <c r="H16" s="402">
        <v>77976</v>
      </c>
      <c r="I16" s="403">
        <v>929500</v>
      </c>
      <c r="J16" s="405">
        <f>SUM('Pt 1 Summary of Data'!K25:K28)+SUM('Pt 1 Summary of Data'!K30:K32)+SUM('Pt 1 Summary of Data'!K34:K35)+SUM('Pt 1 Summary of Data'!M25:M28)+SUM('Pt 1 Summary of Data'!M30:M32)+SUM('Pt 1 Summary of Data'!M34:M35)-SUM('Pt 1 Summary of Data'!N25:N28)-SUM('Pt 1 Summary of Data'!N30:N32)-SUM('Pt 1 Summary of Data'!N34:N35)</f>
        <v>1102163.8900000001</v>
      </c>
      <c r="K16" s="405">
        <f t="shared" si="3"/>
        <v>2109639.89</v>
      </c>
      <c r="L16" s="405">
        <f>SUM('Pt 1 Summary of Data'!O25:O28)+SUM('Pt 1 Summary of Data'!O30:O32)+SUM('Pt 1 Summary of Data'!O34:O35)</f>
        <v>511435.30062506098</v>
      </c>
      <c r="M16" s="402">
        <v>285583</v>
      </c>
      <c r="N16" s="403">
        <v>7641454.8200000003</v>
      </c>
      <c r="O16" s="405">
        <f>SUM('Pt 1 Summary of Data'!Q25:Q28)+SUM('Pt 1 Summary of Data'!Q30:Q32)+SUM('Pt 1 Summary of Data'!Q34:Q35)+SUM('Pt 1 Summary of Data'!S25:S28)+SUM('Pt 1 Summary of Data'!S30:S32)+SUM('Pt 1 Summary of Data'!S34:S35)-SUM('Pt 1 Summary of Data'!T25:T28)-SUM('Pt 1 Summary of Data'!T30:T32)-SUM('Pt 1 Summary of Data'!T34:T35)</f>
        <v>5248631.120000001</v>
      </c>
      <c r="P16" s="405">
        <f t="shared" si="4"/>
        <v>13175668.940000001</v>
      </c>
      <c r="Q16" s="402"/>
      <c r="R16" s="403"/>
      <c r="S16" s="405"/>
      <c r="T16" s="405"/>
      <c r="U16" s="402"/>
      <c r="V16" s="403"/>
      <c r="W16" s="405"/>
      <c r="X16" s="405"/>
      <c r="Y16" s="402"/>
      <c r="Z16" s="403"/>
      <c r="AA16" s="405"/>
      <c r="AB16" s="405"/>
      <c r="AC16" s="448"/>
      <c r="AD16" s="446"/>
      <c r="AE16" s="446"/>
      <c r="AF16" s="446"/>
      <c r="AG16" s="448"/>
      <c r="AH16" s="446"/>
      <c r="AI16" s="446"/>
      <c r="AJ16" s="446"/>
      <c r="AK16" s="402"/>
      <c r="AL16" s="403"/>
      <c r="AM16" s="405"/>
      <c r="AN16" s="435"/>
    </row>
    <row r="17" spans="1:40" s="72" customFormat="1">
      <c r="A17" s="115"/>
      <c r="B17" s="421" t="s">
        <v>318</v>
      </c>
      <c r="C17" s="404">
        <f t="shared" ref="C17:I17" si="5">C15-C16</f>
        <v>100549</v>
      </c>
      <c r="D17" s="404">
        <f t="shared" si="5"/>
        <v>27337</v>
      </c>
      <c r="E17" s="404">
        <f t="shared" si="5"/>
        <v>17026.16</v>
      </c>
      <c r="F17" s="404">
        <f t="shared" si="5"/>
        <v>144912.16</v>
      </c>
      <c r="G17" s="455"/>
      <c r="H17" s="404">
        <f t="shared" si="5"/>
        <v>28571600</v>
      </c>
      <c r="I17" s="404">
        <f t="shared" si="5"/>
        <v>22131989</v>
      </c>
      <c r="J17" s="404">
        <f t="shared" ref="J17:P17" si="6">J15-J16</f>
        <v>19742272.109999999</v>
      </c>
      <c r="K17" s="404">
        <f t="shared" si="6"/>
        <v>70445861.109999999</v>
      </c>
      <c r="L17" s="455"/>
      <c r="M17" s="404">
        <f t="shared" si="6"/>
        <v>116892814</v>
      </c>
      <c r="N17" s="404">
        <f t="shared" si="6"/>
        <v>115178536.18000001</v>
      </c>
      <c r="O17" s="404">
        <f t="shared" si="6"/>
        <v>106191233.88</v>
      </c>
      <c r="P17" s="404">
        <f t="shared" si="6"/>
        <v>338262584.06</v>
      </c>
      <c r="Q17" s="404"/>
      <c r="R17" s="405"/>
      <c r="S17" s="405"/>
      <c r="T17" s="405"/>
      <c r="U17" s="404"/>
      <c r="V17" s="405"/>
      <c r="W17" s="405"/>
      <c r="X17" s="405"/>
      <c r="Y17" s="404"/>
      <c r="Z17" s="405"/>
      <c r="AA17" s="405"/>
      <c r="AB17" s="405"/>
      <c r="AC17" s="448"/>
      <c r="AD17" s="446"/>
      <c r="AE17" s="446"/>
      <c r="AF17" s="446"/>
      <c r="AG17" s="448"/>
      <c r="AH17" s="446"/>
      <c r="AI17" s="446"/>
      <c r="AJ17" s="446"/>
      <c r="AK17" s="404"/>
      <c r="AL17" s="405"/>
      <c r="AM17" s="405"/>
      <c r="AN17" s="435"/>
    </row>
    <row r="18" spans="1:40" ht="17.25" thickBot="1">
      <c r="B18" s="416"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4"/>
    </row>
    <row r="19" spans="1:40">
      <c r="B19" s="423" t="s">
        <v>469</v>
      </c>
      <c r="C19" s="460"/>
      <c r="D19" s="459"/>
      <c r="E19" s="459"/>
      <c r="F19" s="459"/>
      <c r="G19" s="489">
        <f>G6+G7-G8-G9-G10+G58</f>
        <v>0</v>
      </c>
      <c r="H19" s="460"/>
      <c r="I19" s="459"/>
      <c r="J19" s="459"/>
      <c r="K19" s="459"/>
      <c r="L19" s="489">
        <f>L6+L7-L8-L9-L10+L58</f>
        <v>11512483.078104028</v>
      </c>
      <c r="M19" s="460"/>
      <c r="N19" s="459"/>
      <c r="O19" s="459"/>
      <c r="P19" s="459"/>
      <c r="Q19" s="460"/>
      <c r="R19" s="459"/>
      <c r="S19" s="459"/>
      <c r="T19" s="459"/>
      <c r="U19" s="460"/>
      <c r="V19" s="459"/>
      <c r="W19" s="459"/>
      <c r="X19" s="459"/>
      <c r="Y19" s="460"/>
      <c r="Z19" s="459"/>
      <c r="AA19" s="459"/>
      <c r="AB19" s="459"/>
      <c r="AC19" s="460"/>
      <c r="AD19" s="459"/>
      <c r="AE19" s="459"/>
      <c r="AF19" s="459"/>
      <c r="AG19" s="460"/>
      <c r="AH19" s="459"/>
      <c r="AI19" s="459"/>
      <c r="AJ19" s="459"/>
      <c r="AK19" s="460"/>
      <c r="AL19" s="459"/>
      <c r="AM19" s="459"/>
      <c r="AN19" s="461"/>
    </row>
    <row r="20" spans="1:40" ht="25.5">
      <c r="B20" s="420" t="s">
        <v>470</v>
      </c>
      <c r="C20" s="448"/>
      <c r="D20" s="446"/>
      <c r="E20" s="446"/>
      <c r="F20" s="446"/>
      <c r="G20" s="490">
        <f>SUM('Pt 1 Summary of Data'!I44:I51)</f>
        <v>0</v>
      </c>
      <c r="H20" s="448"/>
      <c r="I20" s="446"/>
      <c r="J20" s="446"/>
      <c r="K20" s="446"/>
      <c r="L20" s="490">
        <f>SUM('Pt 1 Summary of Data'!O44:O51)</f>
        <v>1832517.5917925052</v>
      </c>
      <c r="M20" s="448"/>
      <c r="N20" s="446"/>
      <c r="O20" s="446"/>
      <c r="P20" s="446"/>
      <c r="Q20" s="448"/>
      <c r="R20" s="446"/>
      <c r="S20" s="446"/>
      <c r="T20" s="446"/>
      <c r="U20" s="448"/>
      <c r="V20" s="446"/>
      <c r="W20" s="446"/>
      <c r="X20" s="446"/>
      <c r="Y20" s="448"/>
      <c r="Z20" s="446"/>
      <c r="AA20" s="446"/>
      <c r="AB20" s="446"/>
      <c r="AC20" s="448"/>
      <c r="AD20" s="446"/>
      <c r="AE20" s="446"/>
      <c r="AF20" s="446"/>
      <c r="AG20" s="448"/>
      <c r="AH20" s="446"/>
      <c r="AI20" s="446"/>
      <c r="AJ20" s="446"/>
      <c r="AK20" s="448"/>
      <c r="AL20" s="446"/>
      <c r="AM20" s="446"/>
      <c r="AN20" s="463"/>
    </row>
    <row r="21" spans="1:40" ht="25.5">
      <c r="B21" s="421" t="s">
        <v>471</v>
      </c>
      <c r="C21" s="448"/>
      <c r="D21" s="446"/>
      <c r="E21" s="446"/>
      <c r="F21" s="446"/>
      <c r="G21" s="490">
        <f>MAX(G23,G24)</f>
        <v>0</v>
      </c>
      <c r="H21" s="448"/>
      <c r="I21" s="446"/>
      <c r="J21" s="446"/>
      <c r="K21" s="446"/>
      <c r="L21" s="490">
        <f>MAX(L23,L24)</f>
        <v>458048.70596874692</v>
      </c>
      <c r="M21" s="448"/>
      <c r="N21" s="446"/>
      <c r="O21" s="446"/>
      <c r="P21" s="446"/>
      <c r="Q21" s="448"/>
      <c r="R21" s="446"/>
      <c r="S21" s="446"/>
      <c r="T21" s="446"/>
      <c r="U21" s="448"/>
      <c r="V21" s="446"/>
      <c r="W21" s="446"/>
      <c r="X21" s="446"/>
      <c r="Y21" s="448"/>
      <c r="Z21" s="446"/>
      <c r="AA21" s="446"/>
      <c r="AB21" s="446"/>
      <c r="AC21" s="448"/>
      <c r="AD21" s="446"/>
      <c r="AE21" s="446"/>
      <c r="AF21" s="446"/>
      <c r="AG21" s="448"/>
      <c r="AH21" s="446"/>
      <c r="AI21" s="446"/>
      <c r="AJ21" s="446"/>
      <c r="AK21" s="448"/>
      <c r="AL21" s="446"/>
      <c r="AM21" s="446"/>
      <c r="AN21" s="463"/>
    </row>
    <row r="22" spans="1:40">
      <c r="B22" s="420" t="s">
        <v>472</v>
      </c>
      <c r="C22" s="448"/>
      <c r="D22" s="446"/>
      <c r="E22" s="446"/>
      <c r="F22" s="446"/>
      <c r="G22" s="476">
        <f>G15-G16-G19-G20</f>
        <v>0</v>
      </c>
      <c r="H22" s="448"/>
      <c r="I22" s="446"/>
      <c r="J22" s="446"/>
      <c r="K22" s="446"/>
      <c r="L22" s="476">
        <f>L15-L16-L19-L20</f>
        <v>-4184026.5505215954</v>
      </c>
      <c r="M22" s="448"/>
      <c r="N22" s="446"/>
      <c r="O22" s="446"/>
      <c r="P22" s="446"/>
      <c r="Q22" s="448"/>
      <c r="R22" s="446"/>
      <c r="S22" s="446"/>
      <c r="T22" s="446"/>
      <c r="U22" s="448"/>
      <c r="V22" s="446"/>
      <c r="W22" s="446"/>
      <c r="X22" s="446"/>
      <c r="Y22" s="448"/>
      <c r="Z22" s="446"/>
      <c r="AA22" s="446"/>
      <c r="AB22" s="446"/>
      <c r="AC22" s="448"/>
      <c r="AD22" s="446"/>
      <c r="AE22" s="446"/>
      <c r="AF22" s="446"/>
      <c r="AG22" s="448"/>
      <c r="AH22" s="446"/>
      <c r="AI22" s="446"/>
      <c r="AJ22" s="446"/>
      <c r="AK22" s="448"/>
      <c r="AL22" s="446"/>
      <c r="AM22" s="446"/>
      <c r="AN22" s="463"/>
    </row>
    <row r="23" spans="1:40">
      <c r="B23" s="420" t="s">
        <v>473</v>
      </c>
      <c r="C23" s="448"/>
      <c r="D23" s="446"/>
      <c r="E23" s="446"/>
      <c r="F23" s="446"/>
      <c r="G23" s="476">
        <f>(0.03+0.02)*(G15-G16)</f>
        <v>0</v>
      </c>
      <c r="H23" s="448"/>
      <c r="I23" s="446"/>
      <c r="J23" s="446"/>
      <c r="K23" s="446"/>
      <c r="L23" s="476">
        <f>(0.03+0.02)*(L15-L16)</f>
        <v>458048.70596874692</v>
      </c>
      <c r="M23" s="448"/>
      <c r="N23" s="446"/>
      <c r="O23" s="446"/>
      <c r="P23" s="446"/>
      <c r="Q23" s="448"/>
      <c r="R23" s="446"/>
      <c r="S23" s="446"/>
      <c r="T23" s="446"/>
      <c r="U23" s="448"/>
      <c r="V23" s="446"/>
      <c r="W23" s="446"/>
      <c r="X23" s="446"/>
      <c r="Y23" s="448"/>
      <c r="Z23" s="446"/>
      <c r="AA23" s="446"/>
      <c r="AB23" s="446"/>
      <c r="AC23" s="448"/>
      <c r="AD23" s="446"/>
      <c r="AE23" s="446"/>
      <c r="AF23" s="446"/>
      <c r="AG23" s="448"/>
      <c r="AH23" s="446"/>
      <c r="AI23" s="446"/>
      <c r="AJ23" s="446"/>
      <c r="AK23" s="448"/>
      <c r="AL23" s="446"/>
      <c r="AM23" s="446"/>
      <c r="AN23" s="463"/>
    </row>
    <row r="24" spans="1:40">
      <c r="B24" s="420" t="s">
        <v>474</v>
      </c>
      <c r="C24" s="448"/>
      <c r="D24" s="446"/>
      <c r="E24" s="446"/>
      <c r="F24" s="446"/>
      <c r="G24" s="476">
        <f>0.03*(G15-G16)</f>
        <v>0</v>
      </c>
      <c r="H24" s="448"/>
      <c r="I24" s="446"/>
      <c r="J24" s="446"/>
      <c r="K24" s="446"/>
      <c r="L24" s="476">
        <f>0.03*(L15-L16)</f>
        <v>274829.22358124814</v>
      </c>
      <c r="M24" s="448"/>
      <c r="N24" s="446"/>
      <c r="O24" s="446"/>
      <c r="P24" s="446"/>
      <c r="Q24" s="448"/>
      <c r="R24" s="446"/>
      <c r="S24" s="446"/>
      <c r="T24" s="446"/>
      <c r="U24" s="448"/>
      <c r="V24" s="446"/>
      <c r="W24" s="446"/>
      <c r="X24" s="446"/>
      <c r="Y24" s="448"/>
      <c r="Z24" s="446"/>
      <c r="AA24" s="446"/>
      <c r="AB24" s="446"/>
      <c r="AC24" s="448"/>
      <c r="AD24" s="446"/>
      <c r="AE24" s="446"/>
      <c r="AF24" s="446"/>
      <c r="AG24" s="448"/>
      <c r="AH24" s="446"/>
      <c r="AI24" s="446"/>
      <c r="AJ24" s="446"/>
      <c r="AK24" s="448"/>
      <c r="AL24" s="446"/>
      <c r="AM24" s="446"/>
      <c r="AN24" s="463"/>
    </row>
    <row r="25" spans="1:40">
      <c r="B25" s="428" t="s">
        <v>475</v>
      </c>
      <c r="C25" s="448"/>
      <c r="D25" s="446"/>
      <c r="E25" s="446"/>
      <c r="F25" s="446"/>
      <c r="G25" s="476">
        <f>MIN(G26,G27)</f>
        <v>0</v>
      </c>
      <c r="H25" s="448"/>
      <c r="I25" s="446"/>
      <c r="J25" s="446"/>
      <c r="K25" s="446"/>
      <c r="L25" s="476">
        <f>MIN(L26,L27)</f>
        <v>2526849.6068875473</v>
      </c>
      <c r="M25" s="448"/>
      <c r="N25" s="446"/>
      <c r="O25" s="446"/>
      <c r="P25" s="446"/>
      <c r="Q25" s="448"/>
      <c r="R25" s="446"/>
      <c r="S25" s="446"/>
      <c r="T25" s="446"/>
      <c r="U25" s="448"/>
      <c r="V25" s="446"/>
      <c r="W25" s="446"/>
      <c r="X25" s="446"/>
      <c r="Y25" s="448"/>
      <c r="Z25" s="446"/>
      <c r="AA25" s="446"/>
      <c r="AB25" s="446"/>
      <c r="AC25" s="448"/>
      <c r="AD25" s="446"/>
      <c r="AE25" s="446"/>
      <c r="AF25" s="446"/>
      <c r="AG25" s="448"/>
      <c r="AH25" s="446"/>
      <c r="AI25" s="446"/>
      <c r="AJ25" s="446"/>
      <c r="AK25" s="448"/>
      <c r="AL25" s="446"/>
      <c r="AM25" s="446"/>
      <c r="AN25" s="463"/>
    </row>
    <row r="26" spans="1:40">
      <c r="B26" s="420" t="s">
        <v>488</v>
      </c>
      <c r="C26" s="448"/>
      <c r="D26" s="446"/>
      <c r="E26" s="446"/>
      <c r="F26" s="446"/>
      <c r="G26" s="476">
        <f>G20+G21+G16</f>
        <v>0</v>
      </c>
      <c r="H26" s="448"/>
      <c r="I26" s="446"/>
      <c r="J26" s="446"/>
      <c r="K26" s="446"/>
      <c r="L26" s="476">
        <f>L20+L21+L16</f>
        <v>2802001.5983863133</v>
      </c>
      <c r="M26" s="448"/>
      <c r="N26" s="446"/>
      <c r="O26" s="446"/>
      <c r="P26" s="446"/>
      <c r="Q26" s="448"/>
      <c r="R26" s="446"/>
      <c r="S26" s="446"/>
      <c r="T26" s="446"/>
      <c r="U26" s="448"/>
      <c r="V26" s="446"/>
      <c r="W26" s="446"/>
      <c r="X26" s="446"/>
      <c r="Y26" s="448"/>
      <c r="Z26" s="446"/>
      <c r="AA26" s="446"/>
      <c r="AB26" s="446"/>
      <c r="AC26" s="448"/>
      <c r="AD26" s="446"/>
      <c r="AE26" s="446"/>
      <c r="AF26" s="446"/>
      <c r="AG26" s="448"/>
      <c r="AH26" s="446"/>
      <c r="AI26" s="446"/>
      <c r="AJ26" s="446"/>
      <c r="AK26" s="448"/>
      <c r="AL26" s="446"/>
      <c r="AM26" s="446"/>
      <c r="AN26" s="463"/>
    </row>
    <row r="27" spans="1:40" ht="29.25" customHeight="1">
      <c r="B27" s="420" t="s">
        <v>476</v>
      </c>
      <c r="C27" s="448"/>
      <c r="D27" s="446"/>
      <c r="E27" s="446"/>
      <c r="F27" s="446"/>
      <c r="G27" s="476">
        <f>(0.2+0.02)*(G15-G16)+G16</f>
        <v>0</v>
      </c>
      <c r="H27" s="448"/>
      <c r="I27" s="446"/>
      <c r="J27" s="446"/>
      <c r="K27" s="446"/>
      <c r="L27" s="476">
        <f>(0.2+0.02)*(L15-L16)+L16</f>
        <v>2526849.6068875473</v>
      </c>
      <c r="M27" s="448"/>
      <c r="N27" s="446"/>
      <c r="O27" s="446"/>
      <c r="P27" s="446"/>
      <c r="Q27" s="448"/>
      <c r="R27" s="446"/>
      <c r="S27" s="446"/>
      <c r="T27" s="446"/>
      <c r="U27" s="448"/>
      <c r="V27" s="446"/>
      <c r="W27" s="446"/>
      <c r="X27" s="446"/>
      <c r="Y27" s="448"/>
      <c r="Z27" s="446"/>
      <c r="AA27" s="446"/>
      <c r="AB27" s="446"/>
      <c r="AC27" s="448"/>
      <c r="AD27" s="446"/>
      <c r="AE27" s="446"/>
      <c r="AF27" s="446"/>
      <c r="AG27" s="448"/>
      <c r="AH27" s="446"/>
      <c r="AI27" s="446"/>
      <c r="AJ27" s="446"/>
      <c r="AK27" s="448"/>
      <c r="AL27" s="446"/>
      <c r="AM27" s="446"/>
      <c r="AN27" s="463"/>
    </row>
    <row r="28" spans="1:40">
      <c r="B28" s="421" t="s">
        <v>477</v>
      </c>
      <c r="C28" s="448"/>
      <c r="D28" s="446"/>
      <c r="E28" s="446"/>
      <c r="F28" s="446"/>
      <c r="G28" s="476">
        <f>G15-G25</f>
        <v>0</v>
      </c>
      <c r="H28" s="448"/>
      <c r="I28" s="446"/>
      <c r="J28" s="446"/>
      <c r="K28" s="446"/>
      <c r="L28" s="476">
        <f>L15-L25</f>
        <v>7145559.8131124526</v>
      </c>
      <c r="M28" s="448"/>
      <c r="N28" s="446"/>
      <c r="O28" s="446"/>
      <c r="P28" s="446"/>
      <c r="Q28" s="448"/>
      <c r="R28" s="446"/>
      <c r="S28" s="446"/>
      <c r="T28" s="446"/>
      <c r="U28" s="448"/>
      <c r="V28" s="446"/>
      <c r="W28" s="446"/>
      <c r="X28" s="446"/>
      <c r="Y28" s="448"/>
      <c r="Z28" s="446"/>
      <c r="AA28" s="446"/>
      <c r="AB28" s="446"/>
      <c r="AC28" s="448"/>
      <c r="AD28" s="446"/>
      <c r="AE28" s="446"/>
      <c r="AF28" s="446"/>
      <c r="AG28" s="448"/>
      <c r="AH28" s="446"/>
      <c r="AI28" s="446"/>
      <c r="AJ28" s="446"/>
      <c r="AK28" s="448"/>
      <c r="AL28" s="446"/>
      <c r="AM28" s="446"/>
      <c r="AN28" s="463"/>
    </row>
    <row r="29" spans="1:40" ht="25.5">
      <c r="B29" s="425" t="s">
        <v>478</v>
      </c>
      <c r="C29" s="448"/>
      <c r="D29" s="446"/>
      <c r="E29" s="446"/>
      <c r="F29" s="446"/>
      <c r="G29" s="476">
        <f>MIN(G32,G31)</f>
        <v>0</v>
      </c>
      <c r="H29" s="448"/>
      <c r="I29" s="446"/>
      <c r="J29" s="446"/>
      <c r="K29" s="446"/>
      <c r="L29" s="476">
        <f>MIN(L32,L31)</f>
        <v>2343630.1245000488</v>
      </c>
      <c r="M29" s="448"/>
      <c r="N29" s="446"/>
      <c r="O29" s="446"/>
      <c r="P29" s="446"/>
      <c r="Q29" s="448"/>
      <c r="R29" s="446"/>
      <c r="S29" s="446"/>
      <c r="T29" s="446"/>
      <c r="U29" s="448"/>
      <c r="V29" s="446"/>
      <c r="W29" s="446"/>
      <c r="X29" s="446"/>
      <c r="Y29" s="448"/>
      <c r="Z29" s="446"/>
      <c r="AA29" s="446"/>
      <c r="AB29" s="446"/>
      <c r="AC29" s="448"/>
      <c r="AD29" s="446"/>
      <c r="AE29" s="446"/>
      <c r="AF29" s="446"/>
      <c r="AG29" s="448"/>
      <c r="AH29" s="446"/>
      <c r="AI29" s="446"/>
      <c r="AJ29" s="446"/>
      <c r="AK29" s="448"/>
      <c r="AL29" s="446"/>
      <c r="AM29" s="446"/>
      <c r="AN29" s="463"/>
    </row>
    <row r="30" spans="1:40">
      <c r="B30" s="424" t="s">
        <v>479</v>
      </c>
      <c r="C30" s="448"/>
      <c r="D30" s="446"/>
      <c r="E30" s="446"/>
      <c r="F30" s="446"/>
      <c r="G30" s="476">
        <f>MAX(G22,G24)</f>
        <v>0</v>
      </c>
      <c r="H30" s="448"/>
      <c r="I30" s="446"/>
      <c r="J30" s="446"/>
      <c r="K30" s="446"/>
      <c r="L30" s="476">
        <f>MAX(L22,L24)</f>
        <v>274829.22358124814</v>
      </c>
      <c r="M30" s="448"/>
      <c r="N30" s="446"/>
      <c r="O30" s="446"/>
      <c r="P30" s="446"/>
      <c r="Q30" s="448"/>
      <c r="R30" s="446"/>
      <c r="S30" s="446"/>
      <c r="T30" s="446"/>
      <c r="U30" s="448"/>
      <c r="V30" s="446"/>
      <c r="W30" s="446"/>
      <c r="X30" s="446"/>
      <c r="Y30" s="448"/>
      <c r="Z30" s="446"/>
      <c r="AA30" s="446"/>
      <c r="AB30" s="446"/>
      <c r="AC30" s="448"/>
      <c r="AD30" s="446"/>
      <c r="AE30" s="446"/>
      <c r="AF30" s="446"/>
      <c r="AG30" s="448"/>
      <c r="AH30" s="446"/>
      <c r="AI30" s="446"/>
      <c r="AJ30" s="446"/>
      <c r="AK30" s="448"/>
      <c r="AL30" s="446"/>
      <c r="AM30" s="446"/>
      <c r="AN30" s="463"/>
    </row>
    <row r="31" spans="1:40" ht="25.5">
      <c r="B31" s="420" t="s">
        <v>480</v>
      </c>
      <c r="C31" s="448"/>
      <c r="D31" s="446"/>
      <c r="E31" s="446"/>
      <c r="F31" s="446"/>
      <c r="G31" s="476">
        <f>G20+G30+G16</f>
        <v>0</v>
      </c>
      <c r="H31" s="448"/>
      <c r="I31" s="446"/>
      <c r="J31" s="446"/>
      <c r="K31" s="446"/>
      <c r="L31" s="476">
        <f>L20+L30+L16</f>
        <v>2618782.1159988143</v>
      </c>
      <c r="M31" s="448"/>
      <c r="N31" s="446"/>
      <c r="O31" s="446"/>
      <c r="P31" s="446"/>
      <c r="Q31" s="448"/>
      <c r="R31" s="446"/>
      <c r="S31" s="446"/>
      <c r="T31" s="446"/>
      <c r="U31" s="448"/>
      <c r="V31" s="446"/>
      <c r="W31" s="446"/>
      <c r="X31" s="446"/>
      <c r="Y31" s="448"/>
      <c r="Z31" s="446"/>
      <c r="AA31" s="446"/>
      <c r="AB31" s="446"/>
      <c r="AC31" s="448"/>
      <c r="AD31" s="446"/>
      <c r="AE31" s="446"/>
      <c r="AF31" s="446"/>
      <c r="AG31" s="448"/>
      <c r="AH31" s="446"/>
      <c r="AI31" s="446"/>
      <c r="AJ31" s="446"/>
      <c r="AK31" s="448"/>
      <c r="AL31" s="446"/>
      <c r="AM31" s="446"/>
      <c r="AN31" s="463"/>
    </row>
    <row r="32" spans="1:40" ht="25.5">
      <c r="B32" s="420" t="s">
        <v>428</v>
      </c>
      <c r="C32" s="448"/>
      <c r="D32" s="446"/>
      <c r="E32" s="446"/>
      <c r="F32" s="446"/>
      <c r="G32" s="476">
        <f>0.2*(G15-G16)+G16</f>
        <v>0</v>
      </c>
      <c r="H32" s="448"/>
      <c r="I32" s="446"/>
      <c r="J32" s="446"/>
      <c r="K32" s="446"/>
      <c r="L32" s="476">
        <f>0.2*(L15-L16)+L16</f>
        <v>2343630.1245000488</v>
      </c>
      <c r="M32" s="448"/>
      <c r="N32" s="446"/>
      <c r="O32" s="446"/>
      <c r="P32" s="446"/>
      <c r="Q32" s="448"/>
      <c r="R32" s="446"/>
      <c r="S32" s="446"/>
      <c r="T32" s="446"/>
      <c r="U32" s="448"/>
      <c r="V32" s="446"/>
      <c r="W32" s="446"/>
      <c r="X32" s="446"/>
      <c r="Y32" s="448"/>
      <c r="Z32" s="446"/>
      <c r="AA32" s="446"/>
      <c r="AB32" s="446"/>
      <c r="AC32" s="448"/>
      <c r="AD32" s="446"/>
      <c r="AE32" s="446"/>
      <c r="AF32" s="446"/>
      <c r="AG32" s="448"/>
      <c r="AH32" s="446"/>
      <c r="AI32" s="446"/>
      <c r="AJ32" s="446"/>
      <c r="AK32" s="448"/>
      <c r="AL32" s="446"/>
      <c r="AM32" s="446"/>
      <c r="AN32" s="463"/>
    </row>
    <row r="33" spans="1:40">
      <c r="B33" s="425" t="s">
        <v>481</v>
      </c>
      <c r="C33" s="448"/>
      <c r="D33" s="446"/>
      <c r="E33" s="446"/>
      <c r="F33" s="446"/>
      <c r="G33" s="476">
        <f>G15-G29</f>
        <v>0</v>
      </c>
      <c r="H33" s="448"/>
      <c r="I33" s="446"/>
      <c r="J33" s="446"/>
      <c r="K33" s="446"/>
      <c r="L33" s="476">
        <f>L15-L29</f>
        <v>7328779.2954999506</v>
      </c>
      <c r="M33" s="448"/>
      <c r="N33" s="446"/>
      <c r="O33" s="446"/>
      <c r="P33" s="446"/>
      <c r="Q33" s="448"/>
      <c r="R33" s="446"/>
      <c r="S33" s="446"/>
      <c r="T33" s="446"/>
      <c r="U33" s="448"/>
      <c r="V33" s="446"/>
      <c r="W33" s="446"/>
      <c r="X33" s="446"/>
      <c r="Y33" s="448"/>
      <c r="Z33" s="446"/>
      <c r="AA33" s="446"/>
      <c r="AB33" s="446"/>
      <c r="AC33" s="448"/>
      <c r="AD33" s="446"/>
      <c r="AE33" s="446"/>
      <c r="AF33" s="446"/>
      <c r="AG33" s="448"/>
      <c r="AH33" s="446"/>
      <c r="AI33" s="446"/>
      <c r="AJ33" s="446"/>
      <c r="AK33" s="448"/>
      <c r="AL33" s="446"/>
      <c r="AM33" s="446"/>
      <c r="AN33" s="463"/>
    </row>
    <row r="34" spans="1:40">
      <c r="B34" s="424" t="s">
        <v>482</v>
      </c>
      <c r="C34" s="467"/>
      <c r="D34" s="468"/>
      <c r="E34" s="468"/>
      <c r="F34" s="468"/>
      <c r="G34" s="474">
        <f>0</f>
        <v>0</v>
      </c>
      <c r="H34" s="467"/>
      <c r="I34" s="468"/>
      <c r="J34" s="468"/>
      <c r="K34" s="468"/>
      <c r="L34" s="474">
        <f>L19/L33</f>
        <v>1.5708595680010413</v>
      </c>
      <c r="M34" s="467"/>
      <c r="N34" s="468"/>
      <c r="O34" s="468"/>
      <c r="P34" s="468"/>
      <c r="Q34" s="467"/>
      <c r="R34" s="468"/>
      <c r="S34" s="468"/>
      <c r="T34" s="468"/>
      <c r="U34" s="467"/>
      <c r="V34" s="468"/>
      <c r="W34" s="468"/>
      <c r="X34" s="468"/>
      <c r="Y34" s="467"/>
      <c r="Z34" s="468"/>
      <c r="AA34" s="468"/>
      <c r="AB34" s="468"/>
      <c r="AC34" s="467"/>
      <c r="AD34" s="468"/>
      <c r="AE34" s="468"/>
      <c r="AF34" s="468"/>
      <c r="AG34" s="467"/>
      <c r="AH34" s="468"/>
      <c r="AI34" s="468"/>
      <c r="AJ34" s="468"/>
      <c r="AK34" s="467"/>
      <c r="AL34" s="468"/>
      <c r="AM34" s="468"/>
      <c r="AN34" s="475"/>
    </row>
    <row r="35" spans="1:40" ht="25.5">
      <c r="B35" s="424" t="s">
        <v>483</v>
      </c>
      <c r="C35" s="448"/>
      <c r="D35" s="446"/>
      <c r="E35" s="446"/>
      <c r="F35" s="446"/>
      <c r="G35" s="482">
        <v>0</v>
      </c>
      <c r="H35" s="448"/>
      <c r="I35" s="446"/>
      <c r="J35" s="446"/>
      <c r="K35" s="446"/>
      <c r="L35" s="482">
        <v>3061140.6335587641</v>
      </c>
      <c r="M35" s="448"/>
      <c r="N35" s="446"/>
      <c r="O35" s="446"/>
      <c r="P35" s="446"/>
      <c r="Q35" s="448"/>
      <c r="R35" s="446"/>
      <c r="S35" s="446"/>
      <c r="T35" s="446"/>
      <c r="U35" s="448"/>
      <c r="V35" s="446"/>
      <c r="W35" s="446"/>
      <c r="X35" s="446"/>
      <c r="Y35" s="448"/>
      <c r="Z35" s="446"/>
      <c r="AA35" s="446"/>
      <c r="AB35" s="446"/>
      <c r="AC35" s="448"/>
      <c r="AD35" s="446"/>
      <c r="AE35" s="446"/>
      <c r="AF35" s="446"/>
      <c r="AG35" s="448"/>
      <c r="AH35" s="446"/>
      <c r="AI35" s="446"/>
      <c r="AJ35" s="446"/>
      <c r="AK35" s="448"/>
      <c r="AL35" s="446"/>
      <c r="AM35" s="446"/>
      <c r="AN35" s="463"/>
    </row>
    <row r="36" spans="1:40" ht="25.5">
      <c r="B36" s="425" t="s">
        <v>484</v>
      </c>
      <c r="C36" s="448"/>
      <c r="D36" s="446"/>
      <c r="E36" s="446"/>
      <c r="F36" s="446"/>
      <c r="G36" s="483">
        <v>0</v>
      </c>
      <c r="H36" s="448"/>
      <c r="I36" s="446"/>
      <c r="J36" s="446"/>
      <c r="K36" s="446"/>
      <c r="L36" s="482">
        <v>3061140.6324510784</v>
      </c>
      <c r="M36" s="448"/>
      <c r="N36" s="446"/>
      <c r="O36" s="446"/>
      <c r="P36" s="446"/>
      <c r="Q36" s="448"/>
      <c r="R36" s="446"/>
      <c r="S36" s="446"/>
      <c r="T36" s="446"/>
      <c r="U36" s="448"/>
      <c r="V36" s="446"/>
      <c r="W36" s="446"/>
      <c r="X36" s="446"/>
      <c r="Y36" s="448"/>
      <c r="Z36" s="446"/>
      <c r="AA36" s="446"/>
      <c r="AB36" s="446"/>
      <c r="AC36" s="448"/>
      <c r="AD36" s="446"/>
      <c r="AE36" s="446"/>
      <c r="AF36" s="446"/>
      <c r="AG36" s="448"/>
      <c r="AH36" s="446"/>
      <c r="AI36" s="446"/>
      <c r="AJ36" s="446"/>
      <c r="AK36" s="448"/>
      <c r="AL36" s="446"/>
      <c r="AM36" s="446"/>
      <c r="AN36" s="463"/>
    </row>
    <row r="37" spans="1:40" ht="16.5">
      <c r="B37" s="416"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4"/>
    </row>
    <row r="38" spans="1:40">
      <c r="B38" s="422" t="s">
        <v>415</v>
      </c>
      <c r="C38" s="409">
        <v>25</v>
      </c>
      <c r="D38" s="410">
        <v>7</v>
      </c>
      <c r="E38" s="437">
        <f>'Pt 1 Summary of Data'!E60+'Pt 1 Summary of Data'!G60-'Pt 1 Summary of Data'!H60</f>
        <v>4.25</v>
      </c>
      <c r="F38" s="437">
        <f>SUM(C38:E38)</f>
        <v>36.25</v>
      </c>
      <c r="G38" s="453"/>
      <c r="H38" s="409">
        <v>7804.583333333333</v>
      </c>
      <c r="I38" s="410">
        <v>5975.75</v>
      </c>
      <c r="J38" s="437">
        <f>'Pt 1 Summary of Data'!K60+'Pt 1 Summary of Data'!M60-'Pt 1 Summary of Data'!N60</f>
        <v>4800.5</v>
      </c>
      <c r="K38" s="437">
        <f>SUM(H38:J38)</f>
        <v>18580.833333333332</v>
      </c>
      <c r="L38" s="453"/>
      <c r="M38" s="409">
        <v>27979.833333333336</v>
      </c>
      <c r="N38" s="410">
        <v>28613.416666666668</v>
      </c>
      <c r="O38" s="437">
        <f>'Pt 1 Summary of Data'!Q60+'Pt 1 Summary of Data'!S60-'Pt 1 Summary of Data'!T60</f>
        <v>25661.833333333332</v>
      </c>
      <c r="P38" s="437">
        <f>SUM(M38:O38)</f>
        <v>82255.083333333328</v>
      </c>
      <c r="Q38" s="409"/>
      <c r="R38" s="410"/>
      <c r="S38" s="437"/>
      <c r="T38" s="437"/>
      <c r="U38" s="409"/>
      <c r="V38" s="410"/>
      <c r="W38" s="437"/>
      <c r="X38" s="437"/>
      <c r="Y38" s="409"/>
      <c r="Z38" s="410"/>
      <c r="AA38" s="437"/>
      <c r="AB38" s="437"/>
      <c r="AC38" s="460"/>
      <c r="AD38" s="459"/>
      <c r="AE38" s="459"/>
      <c r="AF38" s="459"/>
      <c r="AG38" s="460"/>
      <c r="AH38" s="459"/>
      <c r="AI38" s="459"/>
      <c r="AJ38" s="459"/>
      <c r="AK38" s="409"/>
      <c r="AL38" s="410"/>
      <c r="AM38" s="437"/>
      <c r="AN38" s="438"/>
    </row>
    <row r="39" spans="1:40">
      <c r="B39" s="420" t="s">
        <v>320</v>
      </c>
      <c r="C39" s="464"/>
      <c r="D39" s="465"/>
      <c r="E39" s="465"/>
      <c r="F39" s="444">
        <v>0</v>
      </c>
      <c r="G39" s="466"/>
      <c r="H39" s="464"/>
      <c r="I39" s="465"/>
      <c r="J39" s="465"/>
      <c r="K39" s="491">
        <f>0.026+((0.016-0.026)/(25000-10000))*(K38-10000)</f>
        <v>2.0279444444444444E-2</v>
      </c>
      <c r="L39" s="466"/>
      <c r="M39" s="464"/>
      <c r="N39" s="465"/>
      <c r="O39" s="465"/>
      <c r="P39" s="444">
        <v>0</v>
      </c>
      <c r="Q39" s="464"/>
      <c r="R39" s="465"/>
      <c r="S39" s="465"/>
      <c r="T39" s="444"/>
      <c r="U39" s="464"/>
      <c r="V39" s="465"/>
      <c r="W39" s="465"/>
      <c r="X39" s="444"/>
      <c r="Y39" s="464"/>
      <c r="Z39" s="465"/>
      <c r="AA39" s="465"/>
      <c r="AB39" s="444"/>
      <c r="AC39" s="467"/>
      <c r="AD39" s="468"/>
      <c r="AE39" s="468"/>
      <c r="AF39" s="468"/>
      <c r="AG39" s="467"/>
      <c r="AH39" s="468"/>
      <c r="AI39" s="468"/>
      <c r="AJ39" s="468"/>
      <c r="AK39" s="467"/>
      <c r="AL39" s="465"/>
      <c r="AM39" s="465"/>
      <c r="AN39" s="445"/>
    </row>
    <row r="40" spans="1:40" s="17" customFormat="1">
      <c r="A40" s="114"/>
      <c r="B40" s="426" t="s">
        <v>321</v>
      </c>
      <c r="C40" s="448"/>
      <c r="D40" s="446"/>
      <c r="E40" s="446"/>
      <c r="F40" s="403"/>
      <c r="G40" s="452"/>
      <c r="H40" s="448"/>
      <c r="I40" s="446"/>
      <c r="J40" s="446"/>
      <c r="K40" s="403"/>
      <c r="L40" s="452"/>
      <c r="M40" s="448"/>
      <c r="N40" s="446"/>
      <c r="O40" s="446"/>
      <c r="P40" s="403"/>
      <c r="Q40" s="448"/>
      <c r="R40" s="446"/>
      <c r="S40" s="446"/>
      <c r="T40" s="403"/>
      <c r="U40" s="448"/>
      <c r="V40" s="446"/>
      <c r="W40" s="446"/>
      <c r="X40" s="403"/>
      <c r="Y40" s="448"/>
      <c r="Z40" s="446"/>
      <c r="AA40" s="446"/>
      <c r="AB40" s="403"/>
      <c r="AC40" s="448"/>
      <c r="AD40" s="446"/>
      <c r="AE40" s="446"/>
      <c r="AF40" s="446"/>
      <c r="AG40" s="448"/>
      <c r="AH40" s="446"/>
      <c r="AI40" s="446"/>
      <c r="AJ40" s="446"/>
      <c r="AK40" s="448"/>
      <c r="AL40" s="446"/>
      <c r="AM40" s="446"/>
      <c r="AN40" s="430"/>
    </row>
    <row r="41" spans="1:40">
      <c r="A41" s="116"/>
      <c r="B41" s="420" t="s">
        <v>322</v>
      </c>
      <c r="C41" s="448"/>
      <c r="D41" s="446"/>
      <c r="E41" s="446"/>
      <c r="F41" s="439">
        <v>1</v>
      </c>
      <c r="G41" s="452"/>
      <c r="H41" s="448"/>
      <c r="I41" s="446"/>
      <c r="J41" s="446"/>
      <c r="K41" s="439">
        <v>1</v>
      </c>
      <c r="L41" s="452"/>
      <c r="M41" s="448"/>
      <c r="N41" s="446"/>
      <c r="O41" s="446"/>
      <c r="P41" s="439">
        <v>1</v>
      </c>
      <c r="Q41" s="448"/>
      <c r="R41" s="446"/>
      <c r="S41" s="446"/>
      <c r="T41" s="439"/>
      <c r="U41" s="448"/>
      <c r="V41" s="446"/>
      <c r="W41" s="446"/>
      <c r="X41" s="439"/>
      <c r="Y41" s="448"/>
      <c r="Z41" s="446"/>
      <c r="AA41" s="446"/>
      <c r="AB41" s="439"/>
      <c r="AC41" s="448"/>
      <c r="AD41" s="446"/>
      <c r="AE41" s="446"/>
      <c r="AF41" s="446"/>
      <c r="AG41" s="448"/>
      <c r="AH41" s="446"/>
      <c r="AI41" s="446"/>
      <c r="AJ41" s="446"/>
      <c r="AK41" s="448"/>
      <c r="AL41" s="446"/>
      <c r="AM41" s="446"/>
      <c r="AN41" s="440"/>
    </row>
    <row r="42" spans="1:40">
      <c r="B42" s="420" t="s">
        <v>323</v>
      </c>
      <c r="C42" s="448"/>
      <c r="D42" s="446"/>
      <c r="E42" s="446"/>
      <c r="F42" s="441">
        <f>F39*F41</f>
        <v>0</v>
      </c>
      <c r="G42" s="452"/>
      <c r="H42" s="448"/>
      <c r="I42" s="446"/>
      <c r="J42" s="446"/>
      <c r="K42" s="441">
        <f>K39*K41</f>
        <v>2.0279444444444444E-2</v>
      </c>
      <c r="L42" s="452"/>
      <c r="M42" s="448"/>
      <c r="N42" s="446"/>
      <c r="O42" s="446"/>
      <c r="P42" s="441">
        <f>P39*P41</f>
        <v>0</v>
      </c>
      <c r="Q42" s="448"/>
      <c r="R42" s="446"/>
      <c r="S42" s="446"/>
      <c r="T42" s="441"/>
      <c r="U42" s="448"/>
      <c r="V42" s="446"/>
      <c r="W42" s="446"/>
      <c r="X42" s="441"/>
      <c r="Y42" s="448"/>
      <c r="Z42" s="446"/>
      <c r="AA42" s="446"/>
      <c r="AB42" s="441"/>
      <c r="AC42" s="448"/>
      <c r="AD42" s="446"/>
      <c r="AE42" s="446"/>
      <c r="AF42" s="446"/>
      <c r="AG42" s="448"/>
      <c r="AH42" s="446"/>
      <c r="AI42" s="446"/>
      <c r="AJ42" s="446"/>
      <c r="AK42" s="448"/>
      <c r="AL42" s="446"/>
      <c r="AM42" s="446"/>
      <c r="AN42" s="442"/>
    </row>
    <row r="43" spans="1:40" ht="33">
      <c r="B43" s="416"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4"/>
    </row>
    <row r="44" spans="1:40">
      <c r="B44" s="427" t="s">
        <v>326</v>
      </c>
      <c r="C44" s="456"/>
      <c r="D44" s="450"/>
      <c r="E44" s="450"/>
      <c r="F44" s="450"/>
      <c r="G44" s="454"/>
      <c r="H44" s="456"/>
      <c r="I44" s="450"/>
      <c r="J44" s="450"/>
      <c r="K44" s="450"/>
      <c r="L44" s="454"/>
      <c r="M44" s="456"/>
      <c r="N44" s="450"/>
      <c r="O44" s="450"/>
      <c r="P44" s="450"/>
      <c r="Q44" s="456"/>
      <c r="R44" s="450"/>
      <c r="S44" s="450"/>
      <c r="T44" s="450"/>
      <c r="U44" s="456"/>
      <c r="V44" s="450"/>
      <c r="W44" s="450"/>
      <c r="X44" s="450"/>
      <c r="Y44" s="456"/>
      <c r="Z44" s="450"/>
      <c r="AA44" s="450"/>
      <c r="AB44" s="450"/>
      <c r="AC44" s="456"/>
      <c r="AD44" s="450"/>
      <c r="AE44" s="450"/>
      <c r="AF44" s="450"/>
      <c r="AG44" s="456"/>
      <c r="AH44" s="450"/>
      <c r="AI44" s="450"/>
      <c r="AJ44" s="450"/>
      <c r="AK44" s="456"/>
      <c r="AL44" s="450"/>
      <c r="AM44" s="450"/>
      <c r="AN44" s="451"/>
    </row>
    <row r="45" spans="1:40">
      <c r="B45" s="420" t="s">
        <v>432</v>
      </c>
      <c r="C45" s="443"/>
      <c r="D45" s="443"/>
      <c r="E45" s="443"/>
      <c r="F45" s="443"/>
      <c r="G45" s="452"/>
      <c r="H45" s="443">
        <f t="shared" ref="H45:K45" si="7">H12/H17</f>
        <v>0.89821441571350569</v>
      </c>
      <c r="I45" s="443">
        <f t="shared" si="7"/>
        <v>1.0653300523509206</v>
      </c>
      <c r="J45" s="443">
        <f t="shared" si="7"/>
        <v>0.89307795378083377</v>
      </c>
      <c r="K45" s="443">
        <f t="shared" si="7"/>
        <v>0.94927768537831747</v>
      </c>
      <c r="L45" s="452"/>
      <c r="M45" s="443">
        <f t="shared" ref="M45:P45" si="8">M12/M17</f>
        <v>0.88252472046741903</v>
      </c>
      <c r="N45" s="443">
        <f t="shared" si="8"/>
        <v>0.96663772765993039</v>
      </c>
      <c r="O45" s="443">
        <f t="shared" si="8"/>
        <v>1.0091264609686719</v>
      </c>
      <c r="P45" s="443">
        <f t="shared" si="8"/>
        <v>0.95090948770851524</v>
      </c>
      <c r="Q45" s="448"/>
      <c r="R45" s="446"/>
      <c r="S45" s="446"/>
      <c r="T45" s="446"/>
      <c r="U45" s="448"/>
      <c r="V45" s="446"/>
      <c r="W45" s="446"/>
      <c r="X45" s="446"/>
      <c r="Y45" s="448"/>
      <c r="Z45" s="446"/>
      <c r="AA45" s="446"/>
      <c r="AB45" s="446"/>
      <c r="AC45" s="448"/>
      <c r="AD45" s="446"/>
      <c r="AE45" s="446"/>
      <c r="AF45" s="446"/>
      <c r="AG45" s="448"/>
      <c r="AH45" s="446"/>
      <c r="AI45" s="446"/>
      <c r="AJ45" s="446"/>
      <c r="AK45" s="448"/>
      <c r="AL45" s="446"/>
      <c r="AM45" s="446"/>
      <c r="AN45" s="463"/>
    </row>
    <row r="46" spans="1:40">
      <c r="B46" s="420" t="s">
        <v>433</v>
      </c>
      <c r="C46" s="449"/>
      <c r="D46" s="447"/>
      <c r="E46" s="447"/>
      <c r="F46" s="447"/>
      <c r="G46" s="452"/>
      <c r="H46" s="449"/>
      <c r="I46" s="447"/>
      <c r="J46" s="447"/>
      <c r="K46" s="447"/>
      <c r="L46" s="452"/>
      <c r="M46" s="449"/>
      <c r="N46" s="447"/>
      <c r="O46" s="447"/>
      <c r="P46" s="447"/>
      <c r="Q46" s="443"/>
      <c r="R46" s="441"/>
      <c r="S46" s="441"/>
      <c r="T46" s="441"/>
      <c r="U46" s="443"/>
      <c r="V46" s="441"/>
      <c r="W46" s="441"/>
      <c r="X46" s="441"/>
      <c r="Y46" s="443"/>
      <c r="Z46" s="441"/>
      <c r="AA46" s="441"/>
      <c r="AB46" s="441"/>
      <c r="AC46" s="448"/>
      <c r="AD46" s="446"/>
      <c r="AE46" s="446"/>
      <c r="AF46" s="446"/>
      <c r="AG46" s="448"/>
      <c r="AH46" s="446"/>
      <c r="AI46" s="446"/>
      <c r="AJ46" s="446"/>
      <c r="AK46" s="443"/>
      <c r="AL46" s="441"/>
      <c r="AM46" s="441"/>
      <c r="AN46" s="442"/>
    </row>
    <row r="47" spans="1:40" s="72" customFormat="1">
      <c r="A47" s="114"/>
      <c r="B47" s="426" t="s">
        <v>328</v>
      </c>
      <c r="C47" s="448"/>
      <c r="D47" s="446"/>
      <c r="E47" s="446"/>
      <c r="F47" s="441"/>
      <c r="G47" s="452"/>
      <c r="H47" s="448"/>
      <c r="I47" s="446"/>
      <c r="J47" s="446"/>
      <c r="K47" s="441">
        <f>K42</f>
        <v>2.0279444444444444E-2</v>
      </c>
      <c r="L47" s="452"/>
      <c r="M47" s="448"/>
      <c r="N47" s="446"/>
      <c r="O47" s="446"/>
      <c r="P47" s="441">
        <f>P42</f>
        <v>0</v>
      </c>
      <c r="Q47" s="449"/>
      <c r="R47" s="447"/>
      <c r="S47" s="447"/>
      <c r="T47" s="441"/>
      <c r="U47" s="449"/>
      <c r="V47" s="447"/>
      <c r="W47" s="447"/>
      <c r="X47" s="441"/>
      <c r="Y47" s="449"/>
      <c r="Z47" s="447"/>
      <c r="AA47" s="447"/>
      <c r="AB47" s="441"/>
      <c r="AC47" s="448"/>
      <c r="AD47" s="446"/>
      <c r="AE47" s="446"/>
      <c r="AF47" s="446"/>
      <c r="AG47" s="448"/>
      <c r="AH47" s="446"/>
      <c r="AI47" s="446"/>
      <c r="AJ47" s="446"/>
      <c r="AK47" s="448"/>
      <c r="AL47" s="447"/>
      <c r="AM47" s="447"/>
      <c r="AN47" s="442"/>
    </row>
    <row r="48" spans="1:40" s="16" customFormat="1">
      <c r="A48" s="115"/>
      <c r="B48" s="428" t="s">
        <v>327</v>
      </c>
      <c r="C48" s="448"/>
      <c r="D48" s="446"/>
      <c r="E48" s="446"/>
      <c r="F48" s="441"/>
      <c r="G48" s="452"/>
      <c r="H48" s="448"/>
      <c r="I48" s="446"/>
      <c r="J48" s="446"/>
      <c r="K48" s="441">
        <f>K45+K47</f>
        <v>0.96955712982276188</v>
      </c>
      <c r="L48" s="452"/>
      <c r="M48" s="448"/>
      <c r="N48" s="446"/>
      <c r="O48" s="446"/>
      <c r="P48" s="441">
        <f>P45+P47</f>
        <v>0.95090948770851524</v>
      </c>
      <c r="Q48" s="448"/>
      <c r="R48" s="446"/>
      <c r="S48" s="446"/>
      <c r="T48" s="441"/>
      <c r="U48" s="448"/>
      <c r="V48" s="446"/>
      <c r="W48" s="446"/>
      <c r="X48" s="441"/>
      <c r="Y48" s="448"/>
      <c r="Z48" s="446"/>
      <c r="AA48" s="446"/>
      <c r="AB48" s="441"/>
      <c r="AC48" s="448"/>
      <c r="AD48" s="446"/>
      <c r="AE48" s="446"/>
      <c r="AF48" s="446"/>
      <c r="AG48" s="448"/>
      <c r="AH48" s="446"/>
      <c r="AI48" s="446"/>
      <c r="AJ48" s="446"/>
      <c r="AK48" s="448"/>
      <c r="AL48" s="446"/>
      <c r="AM48" s="446"/>
      <c r="AN48" s="442"/>
    </row>
    <row r="49" spans="1:40" ht="16.5">
      <c r="B49" s="416"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4"/>
    </row>
    <row r="50" spans="1:40" s="16" customFormat="1">
      <c r="A50" s="114"/>
      <c r="B50" s="419" t="s">
        <v>330</v>
      </c>
      <c r="C50" s="411"/>
      <c r="D50" s="411"/>
      <c r="E50" s="411"/>
      <c r="F50" s="411"/>
      <c r="G50" s="453"/>
      <c r="H50" s="411">
        <v>0.8</v>
      </c>
      <c r="I50" s="411">
        <v>0.8</v>
      </c>
      <c r="J50" s="411">
        <v>0.8</v>
      </c>
      <c r="K50" s="411">
        <v>0.8</v>
      </c>
      <c r="L50" s="453"/>
      <c r="M50" s="411">
        <v>0.85</v>
      </c>
      <c r="N50" s="411">
        <v>0.85</v>
      </c>
      <c r="O50" s="411">
        <v>0.85</v>
      </c>
      <c r="P50" s="411">
        <v>0.85</v>
      </c>
      <c r="Q50" s="411"/>
      <c r="R50" s="412"/>
      <c r="S50" s="412"/>
      <c r="T50" s="412"/>
      <c r="U50" s="411"/>
      <c r="V50" s="412"/>
      <c r="W50" s="412"/>
      <c r="X50" s="412"/>
      <c r="Y50" s="411"/>
      <c r="Z50" s="412"/>
      <c r="AA50" s="412"/>
      <c r="AB50" s="412"/>
      <c r="AC50" s="460"/>
      <c r="AD50" s="459"/>
      <c r="AE50" s="459"/>
      <c r="AF50" s="459"/>
      <c r="AG50" s="460"/>
      <c r="AH50" s="459"/>
      <c r="AI50" s="459"/>
      <c r="AJ50" s="459"/>
      <c r="AK50" s="411"/>
      <c r="AL50" s="412"/>
      <c r="AM50" s="412"/>
      <c r="AN50" s="431"/>
    </row>
    <row r="51" spans="1:40">
      <c r="B51" s="426" t="s">
        <v>331</v>
      </c>
      <c r="C51" s="449"/>
      <c r="D51" s="447"/>
      <c r="E51" s="447"/>
      <c r="F51" s="441"/>
      <c r="G51" s="452"/>
      <c r="H51" s="449"/>
      <c r="I51" s="447"/>
      <c r="J51" s="447"/>
      <c r="K51" s="441">
        <f>K48</f>
        <v>0.96955712982276188</v>
      </c>
      <c r="L51" s="452"/>
      <c r="M51" s="449"/>
      <c r="N51" s="447"/>
      <c r="O51" s="447"/>
      <c r="P51" s="441">
        <f>P48</f>
        <v>0.95090948770851524</v>
      </c>
      <c r="Q51" s="449"/>
      <c r="R51" s="447"/>
      <c r="S51" s="447"/>
      <c r="T51" s="441"/>
      <c r="U51" s="449"/>
      <c r="V51" s="447"/>
      <c r="W51" s="447"/>
      <c r="X51" s="441"/>
      <c r="Y51" s="449"/>
      <c r="Z51" s="447"/>
      <c r="AA51" s="447"/>
      <c r="AB51" s="441"/>
      <c r="AC51" s="448"/>
      <c r="AD51" s="446"/>
      <c r="AE51" s="446"/>
      <c r="AF51" s="446"/>
      <c r="AG51" s="448"/>
      <c r="AH51" s="446"/>
      <c r="AI51" s="446"/>
      <c r="AJ51" s="446"/>
      <c r="AK51" s="448"/>
      <c r="AL51" s="447"/>
      <c r="AM51" s="447"/>
      <c r="AN51" s="442"/>
    </row>
    <row r="52" spans="1:40" s="72" customFormat="1" ht="26.25" customHeight="1">
      <c r="A52" s="114"/>
      <c r="B52" s="424" t="s">
        <v>332</v>
      </c>
      <c r="C52" s="448"/>
      <c r="D52" s="446"/>
      <c r="E52" s="446"/>
      <c r="F52" s="405"/>
      <c r="G52" s="452"/>
      <c r="H52" s="448"/>
      <c r="I52" s="446"/>
      <c r="J52" s="446"/>
      <c r="K52" s="405">
        <f>J15-J16</f>
        <v>19742272.109999999</v>
      </c>
      <c r="L52" s="452"/>
      <c r="M52" s="448"/>
      <c r="N52" s="446"/>
      <c r="O52" s="446"/>
      <c r="P52" s="405">
        <f>O15-O16</f>
        <v>106191233.88</v>
      </c>
      <c r="Q52" s="448"/>
      <c r="R52" s="446"/>
      <c r="S52" s="446"/>
      <c r="T52" s="405"/>
      <c r="U52" s="448"/>
      <c r="V52" s="446"/>
      <c r="W52" s="446"/>
      <c r="X52" s="405"/>
      <c r="Y52" s="448"/>
      <c r="Z52" s="446"/>
      <c r="AA52" s="446"/>
      <c r="AB52" s="405"/>
      <c r="AC52" s="448"/>
      <c r="AD52" s="446"/>
      <c r="AE52" s="446"/>
      <c r="AF52" s="446"/>
      <c r="AG52" s="448"/>
      <c r="AH52" s="446"/>
      <c r="AI52" s="446"/>
      <c r="AJ52" s="446"/>
      <c r="AK52" s="448"/>
      <c r="AL52" s="446"/>
      <c r="AM52" s="446"/>
      <c r="AN52" s="435"/>
    </row>
    <row r="53" spans="1:40" s="26" customFormat="1" ht="25.5">
      <c r="A53" s="115"/>
      <c r="B53" s="421" t="s">
        <v>333</v>
      </c>
      <c r="C53" s="448"/>
      <c r="D53" s="446"/>
      <c r="E53" s="446"/>
      <c r="F53" s="405"/>
      <c r="G53" s="452"/>
      <c r="H53" s="448"/>
      <c r="I53" s="446"/>
      <c r="J53" s="446"/>
      <c r="K53" s="405"/>
      <c r="L53" s="452"/>
      <c r="M53" s="448"/>
      <c r="N53" s="446"/>
      <c r="O53" s="446"/>
      <c r="P53" s="405"/>
      <c r="Q53" s="448"/>
      <c r="R53" s="446"/>
      <c r="S53" s="446"/>
      <c r="T53" s="405"/>
      <c r="U53" s="448"/>
      <c r="V53" s="446"/>
      <c r="W53" s="446"/>
      <c r="X53" s="405"/>
      <c r="Y53" s="448"/>
      <c r="Z53" s="446"/>
      <c r="AA53" s="446"/>
      <c r="AB53" s="405"/>
      <c r="AC53" s="448"/>
      <c r="AD53" s="446"/>
      <c r="AE53" s="446"/>
      <c r="AF53" s="446"/>
      <c r="AG53" s="448"/>
      <c r="AH53" s="446"/>
      <c r="AI53" s="446"/>
      <c r="AJ53" s="446"/>
      <c r="AK53" s="448"/>
      <c r="AL53" s="446"/>
      <c r="AM53" s="446"/>
      <c r="AN53" s="435"/>
    </row>
    <row r="54" spans="1:40" s="26" customFormat="1" ht="16.5">
      <c r="A54" s="91"/>
      <c r="B54" s="416"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4"/>
    </row>
    <row r="55" spans="1:40" s="26" customFormat="1" ht="18.75" customHeight="1" thickTop="1" thickBot="1">
      <c r="A55" s="91"/>
      <c r="B55" s="429" t="s">
        <v>334</v>
      </c>
      <c r="C55" s="456"/>
      <c r="D55" s="450"/>
      <c r="E55" s="450"/>
      <c r="F55" s="450"/>
      <c r="G55" s="454"/>
      <c r="H55" s="456"/>
      <c r="I55" s="450"/>
      <c r="J55" s="450"/>
      <c r="K55" s="450"/>
      <c r="L55" s="454"/>
      <c r="M55" s="456"/>
      <c r="N55" s="450"/>
      <c r="O55" s="450"/>
      <c r="P55" s="450"/>
      <c r="Q55" s="456"/>
      <c r="R55" s="450"/>
      <c r="S55" s="450"/>
      <c r="T55" s="450"/>
      <c r="U55" s="456"/>
      <c r="V55" s="450"/>
      <c r="W55" s="450"/>
      <c r="X55" s="450"/>
      <c r="Y55" s="456"/>
      <c r="Z55" s="450"/>
      <c r="AA55" s="450"/>
      <c r="AB55" s="450"/>
      <c r="AC55" s="456"/>
      <c r="AD55" s="450"/>
      <c r="AE55" s="450"/>
      <c r="AF55" s="450"/>
      <c r="AG55" s="456"/>
      <c r="AH55" s="450"/>
      <c r="AI55" s="450"/>
      <c r="AJ55" s="450"/>
      <c r="AK55" s="456"/>
      <c r="AL55" s="450"/>
      <c r="AM55" s="450"/>
      <c r="AN55" s="451"/>
    </row>
    <row r="56" spans="1:40" s="26" customFormat="1" ht="26.25" customHeight="1" thickTop="1" thickBot="1">
      <c r="A56" s="91"/>
      <c r="B56" s="424" t="s">
        <v>335</v>
      </c>
      <c r="C56" s="407">
        <f>'[1]Pt 3 MLR and Rebate Calculation'!C56+'[2]Pt 3 MLR and Rebate Calculation'!C56</f>
        <v>0</v>
      </c>
      <c r="D56" s="446"/>
      <c r="E56" s="446"/>
      <c r="F56" s="446"/>
      <c r="G56" s="452"/>
      <c r="H56" s="407">
        <f>'[1]Pt 3 MLR and Rebate Calculation'!H56+'[2]Pt 3 MLR and Rebate Calculation'!H56</f>
        <v>0</v>
      </c>
      <c r="I56" s="446"/>
      <c r="J56" s="446"/>
      <c r="K56" s="446"/>
      <c r="L56" s="452"/>
      <c r="M56" s="402">
        <v>0</v>
      </c>
      <c r="N56" s="446"/>
      <c r="O56" s="446"/>
      <c r="P56" s="446"/>
      <c r="Q56" s="402"/>
      <c r="R56" s="446"/>
      <c r="S56" s="446"/>
      <c r="T56" s="446"/>
      <c r="U56" s="402"/>
      <c r="V56" s="446"/>
      <c r="W56" s="446"/>
      <c r="X56" s="446"/>
      <c r="Y56" s="402"/>
      <c r="Z56" s="446"/>
      <c r="AA56" s="446"/>
      <c r="AB56" s="446"/>
      <c r="AC56" s="448"/>
      <c r="AD56" s="446"/>
      <c r="AE56" s="446"/>
      <c r="AF56" s="446"/>
      <c r="AG56" s="448"/>
      <c r="AH56" s="446"/>
      <c r="AI56" s="446"/>
      <c r="AJ56" s="446"/>
      <c r="AK56" s="402"/>
      <c r="AL56" s="446"/>
      <c r="AM56" s="446"/>
      <c r="AN56" s="463"/>
    </row>
    <row r="57" spans="1:40" s="26" customFormat="1" ht="26.25" thickTop="1">
      <c r="A57" s="91"/>
      <c r="B57" s="424" t="s">
        <v>336</v>
      </c>
      <c r="C57" s="407">
        <f>'[1]Pt 3 MLR and Rebate Calculation'!C57+'[2]Pt 3 MLR and Rebate Calculation'!C57</f>
        <v>0</v>
      </c>
      <c r="D57" s="446"/>
      <c r="E57" s="446"/>
      <c r="F57" s="446"/>
      <c r="G57" s="452"/>
      <c r="H57" s="407">
        <f>'[1]Pt 3 MLR and Rebate Calculation'!H57+'[2]Pt 3 MLR and Rebate Calculation'!H57</f>
        <v>0</v>
      </c>
      <c r="I57" s="446"/>
      <c r="J57" s="446"/>
      <c r="K57" s="446"/>
      <c r="L57" s="452"/>
      <c r="M57" s="402">
        <v>0</v>
      </c>
      <c r="N57" s="446"/>
      <c r="O57" s="446"/>
      <c r="P57" s="446"/>
      <c r="Q57" s="402"/>
      <c r="R57" s="446"/>
      <c r="S57" s="446"/>
      <c r="T57" s="446"/>
      <c r="U57" s="402"/>
      <c r="V57" s="446"/>
      <c r="W57" s="446"/>
      <c r="X57" s="446"/>
      <c r="Y57" s="402"/>
      <c r="Z57" s="446"/>
      <c r="AA57" s="446"/>
      <c r="AB57" s="446"/>
      <c r="AC57" s="448"/>
      <c r="AD57" s="446"/>
      <c r="AE57" s="446"/>
      <c r="AF57" s="446"/>
      <c r="AG57" s="448"/>
      <c r="AH57" s="446"/>
      <c r="AI57" s="446"/>
      <c r="AJ57" s="446"/>
      <c r="AK57" s="402"/>
      <c r="AL57" s="446"/>
      <c r="AM57" s="446"/>
      <c r="AN57" s="463"/>
    </row>
    <row r="58" spans="1:40" s="26" customFormat="1" ht="26.25" customHeight="1">
      <c r="A58" s="91"/>
      <c r="B58" s="425" t="s">
        <v>485</v>
      </c>
      <c r="C58" s="457"/>
      <c r="D58" s="446"/>
      <c r="E58" s="458"/>
      <c r="F58" s="458"/>
      <c r="G58" s="405"/>
      <c r="H58" s="457"/>
      <c r="I58" s="458"/>
      <c r="J58" s="458"/>
      <c r="K58" s="458"/>
      <c r="L58" s="405">
        <f>L60-L59</f>
        <v>73616.490000000224</v>
      </c>
      <c r="M58" s="457"/>
      <c r="N58" s="458"/>
      <c r="O58" s="458"/>
      <c r="P58" s="458"/>
      <c r="Q58" s="457"/>
      <c r="R58" s="458"/>
      <c r="S58" s="458"/>
      <c r="T58" s="458"/>
      <c r="U58" s="457"/>
      <c r="V58" s="458"/>
      <c r="W58" s="458"/>
      <c r="X58" s="458"/>
      <c r="Y58" s="457"/>
      <c r="Z58" s="446"/>
      <c r="AA58" s="458"/>
      <c r="AB58" s="458"/>
      <c r="AC58" s="457"/>
      <c r="AD58" s="458"/>
      <c r="AE58" s="458"/>
      <c r="AF58" s="458"/>
      <c r="AG58" s="457"/>
      <c r="AH58" s="458"/>
      <c r="AI58" s="458"/>
      <c r="AJ58" s="458"/>
      <c r="AK58" s="457"/>
      <c r="AL58" s="446"/>
      <c r="AM58" s="458"/>
      <c r="AN58" s="469"/>
    </row>
    <row r="59" spans="1:40" s="26" customFormat="1" ht="25.5">
      <c r="A59" s="91"/>
      <c r="B59" s="424" t="s">
        <v>486</v>
      </c>
      <c r="C59" s="448"/>
      <c r="D59" s="446"/>
      <c r="E59" s="446"/>
      <c r="F59" s="446"/>
      <c r="G59" s="403"/>
      <c r="H59" s="448"/>
      <c r="I59" s="446"/>
      <c r="J59" s="477"/>
      <c r="K59" s="446"/>
      <c r="L59" s="403">
        <v>3419541</v>
      </c>
      <c r="M59" s="448"/>
      <c r="N59" s="446"/>
      <c r="O59" s="446"/>
      <c r="P59" s="446"/>
      <c r="Q59" s="448"/>
      <c r="R59" s="446"/>
      <c r="S59" s="477"/>
      <c r="T59" s="446"/>
      <c r="U59" s="448"/>
      <c r="V59" s="446"/>
      <c r="W59" s="477"/>
      <c r="X59" s="446"/>
      <c r="Y59" s="448"/>
      <c r="Z59" s="446"/>
      <c r="AA59" s="446"/>
      <c r="AB59" s="446"/>
      <c r="AC59" s="448"/>
      <c r="AD59" s="446"/>
      <c r="AE59" s="446"/>
      <c r="AF59" s="446"/>
      <c r="AG59" s="448"/>
      <c r="AH59" s="446"/>
      <c r="AI59" s="446"/>
      <c r="AJ59" s="446"/>
      <c r="AK59" s="448"/>
      <c r="AL59" s="446"/>
      <c r="AM59" s="477"/>
      <c r="AN59" s="463"/>
    </row>
    <row r="60" spans="1:40" s="26" customFormat="1" ht="25.5">
      <c r="A60" s="91"/>
      <c r="B60" s="424" t="s">
        <v>487</v>
      </c>
      <c r="C60" s="448"/>
      <c r="D60" s="446"/>
      <c r="E60" s="446"/>
      <c r="F60" s="446"/>
      <c r="G60" s="403"/>
      <c r="H60" s="448"/>
      <c r="I60" s="446"/>
      <c r="J60" s="477"/>
      <c r="K60" s="446"/>
      <c r="L60" s="403">
        <v>3493157.49</v>
      </c>
      <c r="M60" s="448"/>
      <c r="N60" s="446"/>
      <c r="O60" s="446"/>
      <c r="P60" s="446"/>
      <c r="Q60" s="448"/>
      <c r="R60" s="446"/>
      <c r="S60" s="477"/>
      <c r="T60" s="446"/>
      <c r="U60" s="448"/>
      <c r="V60" s="446"/>
      <c r="W60" s="477"/>
      <c r="X60" s="446"/>
      <c r="Y60" s="448"/>
      <c r="Z60" s="446"/>
      <c r="AA60" s="446"/>
      <c r="AB60" s="446"/>
      <c r="AC60" s="448"/>
      <c r="AD60" s="446"/>
      <c r="AE60" s="446"/>
      <c r="AF60" s="446"/>
      <c r="AG60" s="448"/>
      <c r="AH60" s="446"/>
      <c r="AI60" s="446"/>
      <c r="AJ60" s="446"/>
      <c r="AK60" s="448"/>
      <c r="AL60" s="446"/>
      <c r="AM60" s="477"/>
      <c r="AN60" s="463"/>
    </row>
    <row r="61" spans="1:40" s="26" customFormat="1">
      <c r="A61" s="91"/>
      <c r="B61" s="424" t="s">
        <v>337</v>
      </c>
      <c r="C61" s="448"/>
      <c r="D61" s="446"/>
      <c r="E61" s="403"/>
      <c r="F61" s="446"/>
      <c r="G61" s="452"/>
      <c r="H61" s="448"/>
      <c r="I61" s="446"/>
      <c r="J61" s="403"/>
      <c r="K61" s="446"/>
      <c r="L61" s="452"/>
      <c r="M61" s="448"/>
      <c r="N61" s="446"/>
      <c r="O61" s="446"/>
      <c r="P61" s="446"/>
      <c r="Q61" s="448"/>
      <c r="R61" s="446"/>
      <c r="S61" s="403"/>
      <c r="T61" s="446"/>
      <c r="U61" s="448"/>
      <c r="V61" s="446"/>
      <c r="W61" s="403"/>
      <c r="X61" s="446"/>
      <c r="Y61" s="448"/>
      <c r="Z61" s="446"/>
      <c r="AA61" s="446"/>
      <c r="AB61" s="446"/>
      <c r="AC61" s="448"/>
      <c r="AD61" s="446"/>
      <c r="AE61" s="446"/>
      <c r="AF61" s="446"/>
      <c r="AG61" s="448"/>
      <c r="AH61" s="446"/>
      <c r="AI61" s="446"/>
      <c r="AJ61" s="446"/>
      <c r="AK61" s="448"/>
      <c r="AL61" s="446"/>
      <c r="AM61" s="403"/>
      <c r="AN61" s="463"/>
    </row>
    <row r="62" spans="1:40" s="26" customFormat="1">
      <c r="A62" s="91"/>
      <c r="B62" s="424" t="s">
        <v>338</v>
      </c>
      <c r="C62" s="448"/>
      <c r="D62" s="446"/>
      <c r="E62" s="403"/>
      <c r="F62" s="446"/>
      <c r="G62" s="452"/>
      <c r="H62" s="448"/>
      <c r="I62" s="446"/>
      <c r="J62" s="403"/>
      <c r="K62" s="446"/>
      <c r="L62" s="452"/>
      <c r="M62" s="448"/>
      <c r="N62" s="446"/>
      <c r="O62" s="446"/>
      <c r="P62" s="446"/>
      <c r="Q62" s="448"/>
      <c r="R62" s="446"/>
      <c r="S62" s="403"/>
      <c r="T62" s="446"/>
      <c r="U62" s="448"/>
      <c r="V62" s="446"/>
      <c r="W62" s="403"/>
      <c r="X62" s="446"/>
      <c r="Y62" s="448"/>
      <c r="Z62" s="446"/>
      <c r="AA62" s="446"/>
      <c r="AB62" s="446"/>
      <c r="AC62" s="448"/>
      <c r="AD62" s="446"/>
      <c r="AE62" s="446"/>
      <c r="AF62" s="446"/>
      <c r="AG62" s="448"/>
      <c r="AH62" s="446"/>
      <c r="AI62" s="446"/>
      <c r="AJ62" s="446"/>
      <c r="AK62" s="448"/>
      <c r="AL62" s="446"/>
      <c r="AM62" s="403"/>
      <c r="AN62" s="463"/>
    </row>
    <row r="63" spans="1:40" s="26" customFormat="1">
      <c r="A63" s="91"/>
      <c r="B63" s="424" t="s">
        <v>339</v>
      </c>
      <c r="C63" s="448"/>
      <c r="D63" s="446"/>
      <c r="E63" s="403"/>
      <c r="F63" s="446"/>
      <c r="G63" s="452"/>
      <c r="H63" s="448"/>
      <c r="I63" s="446"/>
      <c r="J63" s="403"/>
      <c r="K63" s="446"/>
      <c r="L63" s="452"/>
      <c r="M63" s="448"/>
      <c r="N63" s="446"/>
      <c r="O63" s="446"/>
      <c r="P63" s="446"/>
      <c r="Q63" s="448"/>
      <c r="R63" s="446"/>
      <c r="S63" s="403"/>
      <c r="T63" s="446"/>
      <c r="U63" s="448"/>
      <c r="V63" s="446"/>
      <c r="W63" s="403"/>
      <c r="X63" s="446"/>
      <c r="Y63" s="448"/>
      <c r="Z63" s="446"/>
      <c r="AA63" s="446"/>
      <c r="AB63" s="446"/>
      <c r="AC63" s="448"/>
      <c r="AD63" s="446"/>
      <c r="AE63" s="446"/>
      <c r="AF63" s="446"/>
      <c r="AG63" s="448"/>
      <c r="AH63" s="446"/>
      <c r="AI63" s="446"/>
      <c r="AJ63" s="446"/>
      <c r="AK63" s="448"/>
      <c r="AL63" s="446"/>
      <c r="AM63" s="403"/>
      <c r="AN63" s="463"/>
    </row>
    <row r="64" spans="1:40" s="18" customFormat="1" ht="13.5" thickBot="1">
      <c r="A64" s="91"/>
      <c r="B64" s="433" t="s">
        <v>340</v>
      </c>
      <c r="C64" s="470"/>
      <c r="D64" s="471"/>
      <c r="E64" s="418"/>
      <c r="F64" s="471"/>
      <c r="G64" s="472"/>
      <c r="H64" s="470"/>
      <c r="I64" s="471"/>
      <c r="J64" s="418"/>
      <c r="K64" s="471"/>
      <c r="L64" s="472"/>
      <c r="M64" s="470"/>
      <c r="N64" s="471"/>
      <c r="O64" s="471"/>
      <c r="P64" s="471"/>
      <c r="Q64" s="470"/>
      <c r="R64" s="471"/>
      <c r="S64" s="418"/>
      <c r="T64" s="471"/>
      <c r="U64" s="470"/>
      <c r="V64" s="471"/>
      <c r="W64" s="418"/>
      <c r="X64" s="471"/>
      <c r="Y64" s="470"/>
      <c r="Z64" s="471"/>
      <c r="AA64" s="471"/>
      <c r="AB64" s="471"/>
      <c r="AC64" s="470"/>
      <c r="AD64" s="471"/>
      <c r="AE64" s="471"/>
      <c r="AF64" s="471"/>
      <c r="AG64" s="470"/>
      <c r="AH64" s="471"/>
      <c r="AI64" s="471"/>
      <c r="AJ64" s="471"/>
      <c r="AK64" s="470"/>
      <c r="AL64" s="471"/>
      <c r="AM64" s="418"/>
      <c r="AN64" s="473"/>
    </row>
    <row r="65" spans="1:40" ht="13.15" customHeight="1">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c r="B66" s="118"/>
    </row>
    <row r="69" spans="1:40" ht="12.75" customHeight="1">
      <c r="B69" s="119"/>
    </row>
    <row r="70" spans="1:40">
      <c r="B70" s="118"/>
    </row>
    <row r="73" spans="1:40">
      <c r="A73" s="21"/>
      <c r="B73" s="20"/>
      <c r="N73" s="11"/>
    </row>
    <row r="74" spans="1:40">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100" priority="91" stopIfTrue="1" operator="lessThan">
      <formula>0</formula>
    </cfRule>
  </conditionalFormatting>
  <conditionalFormatting sqref="C15:C16">
    <cfRule type="cellIs" dxfId="99" priority="104" stopIfTrue="1" operator="lessThan">
      <formula>0</formula>
    </cfRule>
  </conditionalFormatting>
  <conditionalFormatting sqref="C5:D7 D5:D11">
    <cfRule type="cellIs" dxfId="98" priority="105" stopIfTrue="1" operator="lessThan">
      <formula>0</formula>
    </cfRule>
  </conditionalFormatting>
  <conditionalFormatting sqref="H15:H16">
    <cfRule type="cellIs" dxfId="97" priority="88" stopIfTrue="1" operator="lessThan">
      <formula>0</formula>
    </cfRule>
  </conditionalFormatting>
  <conditionalFormatting sqref="Q38">
    <cfRule type="cellIs" dxfId="96" priority="78" stopIfTrue="1" operator="lessThan">
      <formula>0</formula>
    </cfRule>
  </conditionalFormatting>
  <conditionalFormatting sqref="M38">
    <cfRule type="cellIs" dxfId="95" priority="82" stopIfTrue="1" operator="lessThan">
      <formula>0</formula>
    </cfRule>
  </conditionalFormatting>
  <conditionalFormatting sqref="H50:K50">
    <cfRule type="cellIs" dxfId="94" priority="85" stopIfTrue="1" operator="lessThan">
      <formula>0</formula>
    </cfRule>
  </conditionalFormatting>
  <conditionalFormatting sqref="Q50:T50">
    <cfRule type="cellIs" dxfId="93" priority="77" stopIfTrue="1" operator="lessThan">
      <formula>0</formula>
    </cfRule>
  </conditionalFormatting>
  <conditionalFormatting sqref="M5:M7">
    <cfRule type="cellIs" dxfId="92" priority="84" stopIfTrue="1" operator="lessThan">
      <formula>0</formula>
    </cfRule>
  </conditionalFormatting>
  <conditionalFormatting sqref="C50:F50">
    <cfRule type="cellIs" dxfId="91" priority="90" stopIfTrue="1" operator="lessThan">
      <formula>0</formula>
    </cfRule>
  </conditionalFormatting>
  <conditionalFormatting sqref="H5:H7">
    <cfRule type="cellIs" dxfId="90" priority="89" stopIfTrue="1" operator="lessThan">
      <formula>0</formula>
    </cfRule>
  </conditionalFormatting>
  <conditionalFormatting sqref="H38">
    <cfRule type="cellIs" dxfId="89" priority="86" stopIfTrue="1" operator="lessThan">
      <formula>0</formula>
    </cfRule>
  </conditionalFormatting>
  <conditionalFormatting sqref="M15:M16">
    <cfRule type="cellIs" dxfId="88" priority="83" stopIfTrue="1" operator="lessThan">
      <formula>0</formula>
    </cfRule>
  </conditionalFormatting>
  <conditionalFormatting sqref="M50:P50">
    <cfRule type="cellIs" dxfId="87" priority="81" stopIfTrue="1" operator="lessThan">
      <formula>0</formula>
    </cfRule>
  </conditionalFormatting>
  <conditionalFormatting sqref="Q5:Q7">
    <cfRule type="cellIs" dxfId="86" priority="80" stopIfTrue="1" operator="lessThan">
      <formula>0</formula>
    </cfRule>
  </conditionalFormatting>
  <conditionalFormatting sqref="Q15:Q16">
    <cfRule type="cellIs" dxfId="85" priority="79" stopIfTrue="1" operator="lessThan">
      <formula>0</formula>
    </cfRule>
  </conditionalFormatting>
  <conditionalFormatting sqref="U5:U7">
    <cfRule type="cellIs" dxfId="84" priority="76" stopIfTrue="1" operator="lessThan">
      <formula>0</formula>
    </cfRule>
  </conditionalFormatting>
  <conditionalFormatting sqref="U15:U16">
    <cfRule type="cellIs" dxfId="83" priority="75" stopIfTrue="1" operator="lessThan">
      <formula>0</formula>
    </cfRule>
  </conditionalFormatting>
  <conditionalFormatting sqref="U38">
    <cfRule type="cellIs" dxfId="82" priority="74" stopIfTrue="1" operator="lessThan">
      <formula>0</formula>
    </cfRule>
  </conditionalFormatting>
  <conditionalFormatting sqref="U50:X50">
    <cfRule type="cellIs" dxfId="81" priority="73" stopIfTrue="1" operator="lessThan">
      <formula>0</formula>
    </cfRule>
  </conditionalFormatting>
  <conditionalFormatting sqref="Y5:Y7">
    <cfRule type="cellIs" dxfId="80" priority="72" stopIfTrue="1" operator="lessThan">
      <formula>0</formula>
    </cfRule>
  </conditionalFormatting>
  <conditionalFormatting sqref="Y15:Y16">
    <cfRule type="cellIs" dxfId="79" priority="71" stopIfTrue="1" operator="lessThan">
      <formula>0</formula>
    </cfRule>
  </conditionalFormatting>
  <conditionalFormatting sqref="Y38">
    <cfRule type="cellIs" dxfId="78" priority="70" stopIfTrue="1" operator="lessThan">
      <formula>0</formula>
    </cfRule>
  </conditionalFormatting>
  <conditionalFormatting sqref="Y50:AB50">
    <cfRule type="cellIs" dxfId="77" priority="69" stopIfTrue="1" operator="lessThan">
      <formula>0</formula>
    </cfRule>
  </conditionalFormatting>
  <conditionalFormatting sqref="AL50:AN50">
    <cfRule type="cellIs" dxfId="76" priority="65" stopIfTrue="1" operator="lessThan">
      <formula>0</formula>
    </cfRule>
  </conditionalFormatting>
  <conditionalFormatting sqref="G35">
    <cfRule type="cellIs" dxfId="75" priority="64" stopIfTrue="1" operator="lessThan">
      <formula>0</formula>
    </cfRule>
  </conditionalFormatting>
  <conditionalFormatting sqref="G36">
    <cfRule type="cellIs" dxfId="74" priority="63" stopIfTrue="1" operator="lessThan">
      <formula>0</formula>
    </cfRule>
  </conditionalFormatting>
  <conditionalFormatting sqref="C56">
    <cfRule type="cellIs" dxfId="73" priority="62" stopIfTrue="1" operator="lessThan">
      <formula>0</formula>
    </cfRule>
  </conditionalFormatting>
  <conditionalFormatting sqref="C57">
    <cfRule type="cellIs" dxfId="72" priority="61" stopIfTrue="1" operator="lessThan">
      <formula>0</formula>
    </cfRule>
  </conditionalFormatting>
  <conditionalFormatting sqref="AK5:AK7">
    <cfRule type="cellIs" dxfId="71" priority="60" stopIfTrue="1" operator="lessThan">
      <formula>0</formula>
    </cfRule>
  </conditionalFormatting>
  <conditionalFormatting sqref="AK15:AK16">
    <cfRule type="cellIs" dxfId="70" priority="59" stopIfTrue="1" operator="lessThan">
      <formula>0</formula>
    </cfRule>
  </conditionalFormatting>
  <conditionalFormatting sqref="AK38">
    <cfRule type="cellIs" dxfId="69" priority="58" stopIfTrue="1" operator="lessThan">
      <formula>0</formula>
    </cfRule>
  </conditionalFormatting>
  <conditionalFormatting sqref="AK50">
    <cfRule type="cellIs" dxfId="68" priority="57" stopIfTrue="1" operator="lessThan">
      <formula>0</formula>
    </cfRule>
  </conditionalFormatting>
  <conditionalFormatting sqref="H56">
    <cfRule type="cellIs" dxfId="67" priority="56" stopIfTrue="1" operator="lessThan">
      <formula>0</formula>
    </cfRule>
  </conditionalFormatting>
  <conditionalFormatting sqref="H57">
    <cfRule type="cellIs" dxfId="66" priority="55" stopIfTrue="1" operator="lessThan">
      <formula>0</formula>
    </cfRule>
  </conditionalFormatting>
  <conditionalFormatting sqref="M56">
    <cfRule type="cellIs" dxfId="65" priority="54" stopIfTrue="1" operator="lessThan">
      <formula>0</formula>
    </cfRule>
  </conditionalFormatting>
  <conditionalFormatting sqref="M57">
    <cfRule type="cellIs" dxfId="64" priority="53" stopIfTrue="1" operator="lessThan">
      <formula>0</formula>
    </cfRule>
  </conditionalFormatting>
  <conditionalFormatting sqref="Q56">
    <cfRule type="cellIs" dxfId="63" priority="52" stopIfTrue="1" operator="lessThan">
      <formula>0</formula>
    </cfRule>
  </conditionalFormatting>
  <conditionalFormatting sqref="Q57">
    <cfRule type="cellIs" dxfId="62" priority="51" stopIfTrue="1" operator="lessThan">
      <formula>0</formula>
    </cfRule>
  </conditionalFormatting>
  <conditionalFormatting sqref="U56">
    <cfRule type="cellIs" dxfId="61" priority="50" stopIfTrue="1" operator="lessThan">
      <formula>0</formula>
    </cfRule>
  </conditionalFormatting>
  <conditionalFormatting sqref="U57">
    <cfRule type="cellIs" dxfId="60" priority="49" stopIfTrue="1" operator="lessThan">
      <formula>0</formula>
    </cfRule>
  </conditionalFormatting>
  <conditionalFormatting sqref="Y56">
    <cfRule type="cellIs" dxfId="59" priority="48" stopIfTrue="1" operator="lessThan">
      <formula>0</formula>
    </cfRule>
  </conditionalFormatting>
  <conditionalFormatting sqref="Y57">
    <cfRule type="cellIs" dxfId="58" priority="47" stopIfTrue="1" operator="lessThan">
      <formula>0</formula>
    </cfRule>
  </conditionalFormatting>
  <conditionalFormatting sqref="AK56">
    <cfRule type="cellIs" dxfId="57" priority="46" stopIfTrue="1" operator="lessThan">
      <formula>0</formula>
    </cfRule>
  </conditionalFormatting>
  <conditionalFormatting sqref="AK57">
    <cfRule type="cellIs" dxfId="56" priority="45" stopIfTrue="1" operator="lessThan">
      <formula>0</formula>
    </cfRule>
  </conditionalFormatting>
  <conditionalFormatting sqref="L35">
    <cfRule type="cellIs" dxfId="55" priority="44" stopIfTrue="1" operator="lessThan">
      <formula>0</formula>
    </cfRule>
  </conditionalFormatting>
  <conditionalFormatting sqref="L36">
    <cfRule type="cellIs" dxfId="54" priority="43" stopIfTrue="1" operator="lessThan">
      <formula>0</formula>
    </cfRule>
  </conditionalFormatting>
  <conditionalFormatting sqref="D8:D11">
    <cfRule type="cellIs" dxfId="53" priority="42" stopIfTrue="1" operator="lessThan">
      <formula>0</formula>
    </cfRule>
  </conditionalFormatting>
  <conditionalFormatting sqref="C15:D16">
    <cfRule type="cellIs" dxfId="52" priority="41" stopIfTrue="1" operator="lessThan">
      <formula>0</formula>
    </cfRule>
  </conditionalFormatting>
  <conditionalFormatting sqref="C38:D38">
    <cfRule type="cellIs" dxfId="51" priority="40" stopIfTrue="1" operator="lessThan">
      <formula>0</formula>
    </cfRule>
  </conditionalFormatting>
  <conditionalFormatting sqref="C38">
    <cfRule type="cellIs" dxfId="50" priority="39" stopIfTrue="1" operator="lessThan">
      <formula>0</formula>
    </cfRule>
  </conditionalFormatting>
  <conditionalFormatting sqref="C15">
    <cfRule type="cellIs" dxfId="49" priority="38" stopIfTrue="1" operator="lessThan">
      <formula>0</formula>
    </cfRule>
  </conditionalFormatting>
  <conditionalFormatting sqref="C15:C16">
    <cfRule type="cellIs" dxfId="48" priority="37" stopIfTrue="1" operator="lessThan">
      <formula>0</formula>
    </cfRule>
  </conditionalFormatting>
  <conditionalFormatting sqref="C56:C57">
    <cfRule type="cellIs" dxfId="47" priority="36" stopIfTrue="1" operator="lessThan">
      <formula>0</formula>
    </cfRule>
  </conditionalFormatting>
  <conditionalFormatting sqref="C56:C57">
    <cfRule type="cellIs" dxfId="46" priority="35" stopIfTrue="1" operator="lessThan">
      <formula>0</formula>
    </cfRule>
  </conditionalFormatting>
  <conditionalFormatting sqref="C56:C57">
    <cfRule type="cellIs" dxfId="45" priority="34" stopIfTrue="1" operator="lessThan">
      <formula>0</formula>
    </cfRule>
  </conditionalFormatting>
  <conditionalFormatting sqref="C56:C57">
    <cfRule type="cellIs" dxfId="44" priority="33" stopIfTrue="1" operator="lessThan">
      <formula>0</formula>
    </cfRule>
  </conditionalFormatting>
  <conditionalFormatting sqref="C5:C7">
    <cfRule type="cellIs" dxfId="43" priority="32" stopIfTrue="1" operator="lessThan">
      <formula>0</formula>
    </cfRule>
  </conditionalFormatting>
  <conditionalFormatting sqref="H5:I7">
    <cfRule type="cellIs" dxfId="42" priority="31" stopIfTrue="1" operator="lessThan">
      <formula>0</formula>
    </cfRule>
  </conditionalFormatting>
  <conditionalFormatting sqref="H5:H7">
    <cfRule type="cellIs" dxfId="41" priority="30" stopIfTrue="1" operator="lessThan">
      <formula>0</formula>
    </cfRule>
  </conditionalFormatting>
  <conditionalFormatting sqref="H15:H16">
    <cfRule type="cellIs" dxfId="40" priority="29" stopIfTrue="1" operator="lessThan">
      <formula>0</formula>
    </cfRule>
  </conditionalFormatting>
  <conditionalFormatting sqref="H15:I16">
    <cfRule type="cellIs" dxfId="39" priority="28" stopIfTrue="1" operator="lessThan">
      <formula>0</formula>
    </cfRule>
  </conditionalFormatting>
  <conditionalFormatting sqref="H15">
    <cfRule type="cellIs" dxfId="38" priority="27" stopIfTrue="1" operator="lessThan">
      <formula>0</formula>
    </cfRule>
  </conditionalFormatting>
  <conditionalFormatting sqref="H15:H16">
    <cfRule type="cellIs" dxfId="37" priority="26" stopIfTrue="1" operator="lessThan">
      <formula>0</formula>
    </cfRule>
  </conditionalFormatting>
  <conditionalFormatting sqref="H38">
    <cfRule type="cellIs" dxfId="36" priority="25" stopIfTrue="1" operator="lessThan">
      <formula>0</formula>
    </cfRule>
  </conditionalFormatting>
  <conditionalFormatting sqref="H38:I38">
    <cfRule type="cellIs" dxfId="35" priority="24" stopIfTrue="1" operator="lessThan">
      <formula>0</formula>
    </cfRule>
  </conditionalFormatting>
  <conditionalFormatting sqref="H38">
    <cfRule type="cellIs" dxfId="34" priority="23" stopIfTrue="1" operator="lessThan">
      <formula>0</formula>
    </cfRule>
  </conditionalFormatting>
  <conditionalFormatting sqref="H50:K50">
    <cfRule type="cellIs" dxfId="33" priority="22" stopIfTrue="1" operator="lessThan">
      <formula>0</formula>
    </cfRule>
  </conditionalFormatting>
  <conditionalFormatting sqref="H56">
    <cfRule type="cellIs" dxfId="32" priority="21" stopIfTrue="1" operator="lessThan">
      <formula>0</formula>
    </cfRule>
  </conditionalFormatting>
  <conditionalFormatting sqref="H57">
    <cfRule type="cellIs" dxfId="31" priority="20" stopIfTrue="1" operator="lessThan">
      <formula>0</formula>
    </cfRule>
  </conditionalFormatting>
  <conditionalFormatting sqref="H56:H57">
    <cfRule type="cellIs" dxfId="30" priority="19" stopIfTrue="1" operator="lessThan">
      <formula>0</formula>
    </cfRule>
  </conditionalFormatting>
  <conditionalFormatting sqref="H56:H57">
    <cfRule type="cellIs" dxfId="29" priority="18" stopIfTrue="1" operator="lessThan">
      <formula>0</formula>
    </cfRule>
  </conditionalFormatting>
  <conditionalFormatting sqref="H56:H57">
    <cfRule type="cellIs" dxfId="28" priority="17" stopIfTrue="1" operator="lessThan">
      <formula>0</formula>
    </cfRule>
  </conditionalFormatting>
  <conditionalFormatting sqref="H56:H57">
    <cfRule type="cellIs" dxfId="27" priority="16" stopIfTrue="1" operator="lessThan">
      <formula>0</formula>
    </cfRule>
  </conditionalFormatting>
  <conditionalFormatting sqref="M5:M7">
    <cfRule type="cellIs" dxfId="26" priority="15" stopIfTrue="1" operator="lessThan">
      <formula>0</formula>
    </cfRule>
  </conditionalFormatting>
  <conditionalFormatting sqref="M5:N7">
    <cfRule type="cellIs" dxfId="25" priority="14" stopIfTrue="1" operator="lessThan">
      <formula>0</formula>
    </cfRule>
  </conditionalFormatting>
  <conditionalFormatting sqref="M5:M7">
    <cfRule type="cellIs" dxfId="24" priority="13" stopIfTrue="1" operator="lessThan">
      <formula>0</formula>
    </cfRule>
  </conditionalFormatting>
  <conditionalFormatting sqref="M15:M16">
    <cfRule type="cellIs" dxfId="23" priority="12" stopIfTrue="1" operator="lessThan">
      <formula>0</formula>
    </cfRule>
  </conditionalFormatting>
  <conditionalFormatting sqref="M15:M16">
    <cfRule type="cellIs" dxfId="22" priority="11" stopIfTrue="1" operator="lessThan">
      <formula>0</formula>
    </cfRule>
  </conditionalFormatting>
  <conditionalFormatting sqref="M15:N16">
    <cfRule type="cellIs" dxfId="21" priority="10" stopIfTrue="1" operator="lessThan">
      <formula>0</formula>
    </cfRule>
  </conditionalFormatting>
  <conditionalFormatting sqref="M15">
    <cfRule type="cellIs" dxfId="20" priority="9" stopIfTrue="1" operator="lessThan">
      <formula>0</formula>
    </cfRule>
  </conditionalFormatting>
  <conditionalFormatting sqref="M15:M16">
    <cfRule type="cellIs" dxfId="19" priority="8" stopIfTrue="1" operator="lessThan">
      <formula>0</formula>
    </cfRule>
  </conditionalFormatting>
  <conditionalFormatting sqref="M38">
    <cfRule type="cellIs" dxfId="18" priority="7" stopIfTrue="1" operator="lessThan">
      <formula>0</formula>
    </cfRule>
  </conditionalFormatting>
  <conditionalFormatting sqref="M38">
    <cfRule type="cellIs" dxfId="17" priority="6" stopIfTrue="1" operator="lessThan">
      <formula>0</formula>
    </cfRule>
  </conditionalFormatting>
  <conditionalFormatting sqref="M38:N38">
    <cfRule type="cellIs" dxfId="16" priority="5" stopIfTrue="1" operator="lessThan">
      <formula>0</formula>
    </cfRule>
  </conditionalFormatting>
  <conditionalFormatting sqref="M38">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L36">
    <cfRule type="cellIs" dxfId="12" priority="1" stopIfTrue="1" operator="lessThan">
      <formula>0</formula>
    </cfRule>
  </conditionalFormatting>
  <dataValidations xWindow="1067" yWindow="652"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c r="B1" s="95" t="s">
        <v>416</v>
      </c>
    </row>
    <row r="2" spans="2:11"/>
    <row r="3" spans="2:11" s="16" customFormat="1" ht="75">
      <c r="B3" s="124" t="s">
        <v>348</v>
      </c>
      <c r="C3" s="125" t="s">
        <v>388</v>
      </c>
      <c r="D3" s="127" t="s">
        <v>389</v>
      </c>
      <c r="E3" s="127" t="s">
        <v>390</v>
      </c>
      <c r="F3" s="127" t="s">
        <v>391</v>
      </c>
      <c r="G3" s="127" t="s">
        <v>392</v>
      </c>
      <c r="H3" s="127" t="s">
        <v>393</v>
      </c>
      <c r="I3" s="127" t="s">
        <v>394</v>
      </c>
      <c r="J3" s="126" t="s">
        <v>395</v>
      </c>
      <c r="K3" s="132" t="s">
        <v>396</v>
      </c>
    </row>
    <row r="4" spans="2:11" s="12" customFormat="1" ht="16.5">
      <c r="B4" s="129" t="s">
        <v>341</v>
      </c>
      <c r="C4" s="110"/>
      <c r="D4" s="111"/>
      <c r="E4" s="111"/>
      <c r="F4" s="111"/>
      <c r="G4" s="111"/>
      <c r="H4" s="111"/>
      <c r="I4" s="191"/>
      <c r="J4" s="191"/>
      <c r="K4" s="197"/>
    </row>
    <row r="5" spans="2:11" ht="17.25" thickBot="1">
      <c r="B5" s="129" t="s">
        <v>342</v>
      </c>
      <c r="C5" s="169"/>
      <c r="D5" s="170"/>
      <c r="E5" s="170"/>
      <c r="F5" s="170"/>
      <c r="G5" s="170"/>
      <c r="H5" s="170"/>
      <c r="I5" s="170"/>
      <c r="J5" s="170"/>
      <c r="K5" s="198"/>
    </row>
    <row r="6" spans="2:11" ht="14.25" thickTop="1" thickBot="1">
      <c r="B6" s="130" t="s">
        <v>101</v>
      </c>
      <c r="C6" s="189"/>
      <c r="D6" s="107">
        <v>0</v>
      </c>
      <c r="E6" s="107">
        <v>0</v>
      </c>
      <c r="F6" s="190"/>
      <c r="G6" s="107"/>
      <c r="H6" s="107"/>
      <c r="I6" s="190"/>
      <c r="J6" s="190"/>
      <c r="K6" s="195"/>
    </row>
    <row r="7" spans="2:11" ht="14.25" thickTop="1" thickBot="1">
      <c r="B7" s="123" t="s">
        <v>102</v>
      </c>
      <c r="C7" s="108">
        <v>0</v>
      </c>
      <c r="D7" s="109">
        <v>0</v>
      </c>
      <c r="E7" s="107">
        <v>0</v>
      </c>
      <c r="F7" s="109"/>
      <c r="G7" s="109"/>
      <c r="H7" s="109"/>
      <c r="I7" s="196"/>
      <c r="J7" s="196"/>
      <c r="K7" s="199"/>
    </row>
    <row r="8" spans="2:11" ht="14.25" thickTop="1" thickBot="1">
      <c r="B8" s="123" t="s">
        <v>103</v>
      </c>
      <c r="C8" s="188"/>
      <c r="D8" s="109">
        <v>0</v>
      </c>
      <c r="E8" s="107">
        <v>0</v>
      </c>
      <c r="F8" s="191"/>
      <c r="G8" s="109"/>
      <c r="H8" s="109"/>
      <c r="I8" s="196"/>
      <c r="J8" s="196"/>
      <c r="K8" s="200"/>
    </row>
    <row r="9" spans="2:11" ht="13.15" customHeight="1" thickTop="1">
      <c r="B9" s="123" t="s">
        <v>104</v>
      </c>
      <c r="C9" s="108">
        <v>0</v>
      </c>
      <c r="D9" s="109">
        <v>0</v>
      </c>
      <c r="E9" s="107">
        <v>0</v>
      </c>
      <c r="F9" s="109"/>
      <c r="G9" s="109"/>
      <c r="H9" s="109"/>
      <c r="I9" s="196"/>
      <c r="J9" s="196"/>
      <c r="K9" s="199"/>
    </row>
    <row r="10" spans="2:11" ht="17.25" thickBot="1">
      <c r="B10" s="129" t="s">
        <v>343</v>
      </c>
      <c r="C10" s="70"/>
      <c r="D10" s="71"/>
      <c r="E10" s="71"/>
      <c r="F10" s="71"/>
      <c r="G10" s="71"/>
      <c r="H10" s="71"/>
      <c r="I10" s="71"/>
      <c r="J10" s="71"/>
      <c r="K10" s="201"/>
    </row>
    <row r="11" spans="2:11" s="12" customFormat="1">
      <c r="B11" s="130" t="s">
        <v>417</v>
      </c>
      <c r="C11" s="103"/>
      <c r="D11" s="104"/>
      <c r="E11" s="104"/>
      <c r="F11" s="104"/>
      <c r="G11" s="104"/>
      <c r="H11" s="104"/>
      <c r="I11" s="184"/>
      <c r="J11" s="184"/>
      <c r="K11" s="202"/>
    </row>
    <row r="12" spans="2:11">
      <c r="B12" s="131" t="s">
        <v>93</v>
      </c>
      <c r="C12" s="101">
        <v>0</v>
      </c>
      <c r="D12" s="101">
        <v>0</v>
      </c>
      <c r="E12" s="101">
        <v>0</v>
      </c>
      <c r="F12" s="102"/>
      <c r="G12" s="102"/>
      <c r="H12" s="102"/>
      <c r="I12" s="183"/>
      <c r="J12" s="183"/>
      <c r="K12" s="203"/>
    </row>
    <row r="13" spans="2:11">
      <c r="B13" s="131" t="s">
        <v>94</v>
      </c>
      <c r="C13" s="101">
        <v>0</v>
      </c>
      <c r="D13" s="101">
        <v>0</v>
      </c>
      <c r="E13" s="101">
        <v>0</v>
      </c>
      <c r="F13" s="102"/>
      <c r="G13" s="102"/>
      <c r="H13" s="102"/>
      <c r="I13" s="183"/>
      <c r="J13" s="183"/>
      <c r="K13" s="203"/>
    </row>
    <row r="14" spans="2:11">
      <c r="B14" s="131" t="s">
        <v>95</v>
      </c>
      <c r="C14" s="101">
        <v>0</v>
      </c>
      <c r="D14" s="101">
        <v>0</v>
      </c>
      <c r="E14" s="101">
        <v>0</v>
      </c>
      <c r="F14" s="102"/>
      <c r="G14" s="102"/>
      <c r="H14" s="102"/>
      <c r="I14" s="183"/>
      <c r="J14" s="183"/>
      <c r="K14" s="203"/>
    </row>
    <row r="15" spans="2:11" ht="16.5">
      <c r="B15" s="129" t="s">
        <v>344</v>
      </c>
      <c r="C15" s="70"/>
      <c r="D15" s="71"/>
      <c r="E15" s="71"/>
      <c r="F15" s="71"/>
      <c r="G15" s="71"/>
      <c r="H15" s="71"/>
      <c r="I15" s="71"/>
      <c r="J15" s="71"/>
      <c r="K15" s="201"/>
    </row>
    <row r="16" spans="2:11" s="12" customFormat="1">
      <c r="B16" s="130" t="s">
        <v>206</v>
      </c>
      <c r="C16" s="105">
        <v>0</v>
      </c>
      <c r="D16" s="106">
        <v>0</v>
      </c>
      <c r="E16" s="106">
        <v>0</v>
      </c>
      <c r="F16" s="106"/>
      <c r="G16" s="106"/>
      <c r="H16" s="106"/>
      <c r="I16" s="184"/>
      <c r="J16" s="184"/>
      <c r="K16" s="192"/>
    </row>
    <row r="17" spans="2:12" s="12" customFormat="1">
      <c r="B17" s="131" t="s">
        <v>203</v>
      </c>
      <c r="C17" s="101">
        <v>0</v>
      </c>
      <c r="D17" s="102">
        <v>0</v>
      </c>
      <c r="E17" s="102">
        <v>0</v>
      </c>
      <c r="F17" s="102"/>
      <c r="G17" s="102"/>
      <c r="H17" s="102"/>
      <c r="I17" s="183"/>
      <c r="J17" s="183"/>
      <c r="K17" s="203"/>
    </row>
    <row r="18" spans="2:12" ht="25.5">
      <c r="B18" s="123" t="s">
        <v>207</v>
      </c>
      <c r="C18" s="193">
        <v>0</v>
      </c>
      <c r="D18" s="113">
        <v>0</v>
      </c>
      <c r="E18" s="113">
        <v>0</v>
      </c>
      <c r="F18" s="113"/>
      <c r="G18" s="113"/>
      <c r="H18" s="113"/>
      <c r="I18" s="186"/>
      <c r="J18" s="186"/>
      <c r="K18" s="204"/>
    </row>
    <row r="19" spans="2:12" ht="25.5">
      <c r="B19" s="123" t="s">
        <v>208</v>
      </c>
      <c r="C19" s="185"/>
      <c r="D19" s="113">
        <v>0</v>
      </c>
      <c r="E19" s="113">
        <v>0</v>
      </c>
      <c r="F19" s="194"/>
      <c r="G19" s="113"/>
      <c r="H19" s="113"/>
      <c r="I19" s="186"/>
      <c r="J19" s="186"/>
      <c r="K19" s="205"/>
    </row>
    <row r="20" spans="2:12" ht="25.5">
      <c r="B20" s="123" t="s">
        <v>209</v>
      </c>
      <c r="C20" s="193">
        <v>0</v>
      </c>
      <c r="D20" s="113">
        <v>0</v>
      </c>
      <c r="E20" s="113">
        <v>0</v>
      </c>
      <c r="F20" s="113"/>
      <c r="G20" s="113"/>
      <c r="H20" s="113"/>
      <c r="I20" s="186"/>
      <c r="J20" s="186"/>
      <c r="K20" s="204"/>
    </row>
    <row r="21" spans="2:12" ht="25.5">
      <c r="B21" s="123" t="s">
        <v>210</v>
      </c>
      <c r="C21" s="185"/>
      <c r="D21" s="113">
        <v>0</v>
      </c>
      <c r="E21" s="113">
        <v>0</v>
      </c>
      <c r="F21" s="194"/>
      <c r="G21" s="113"/>
      <c r="H21" s="113"/>
      <c r="I21" s="186"/>
      <c r="J21" s="186"/>
      <c r="K21" s="205"/>
    </row>
    <row r="22" spans="2:12" s="12" customFormat="1" ht="13.5" thickBot="1">
      <c r="B22" s="133" t="s">
        <v>211</v>
      </c>
      <c r="C22" s="128">
        <v>0</v>
      </c>
      <c r="D22" s="134">
        <v>0</v>
      </c>
      <c r="E22" s="134">
        <v>0</v>
      </c>
      <c r="F22" s="134"/>
      <c r="G22" s="134"/>
      <c r="H22" s="134"/>
      <c r="I22" s="187"/>
      <c r="J22" s="187"/>
      <c r="K22" s="206"/>
    </row>
    <row r="23" spans="2:12" s="12" customFormat="1" ht="100.15" customHeight="1">
      <c r="B23" s="98" t="s">
        <v>212</v>
      </c>
      <c r="C23" s="492" t="s">
        <v>547</v>
      </c>
      <c r="D23" s="493"/>
      <c r="E23" s="493"/>
      <c r="F23" s="493"/>
      <c r="G23" s="493"/>
      <c r="H23" s="493"/>
      <c r="I23" s="493"/>
      <c r="J23" s="493"/>
      <c r="K23" s="494"/>
    </row>
    <row r="24" spans="2:12" s="12" customFormat="1" ht="100.15" customHeight="1" thickBot="1">
      <c r="B24" s="97" t="s">
        <v>213</v>
      </c>
      <c r="C24" s="495" t="s">
        <v>548</v>
      </c>
      <c r="D24" s="496"/>
      <c r="E24" s="496"/>
      <c r="F24" s="496"/>
      <c r="G24" s="496"/>
      <c r="H24" s="496"/>
      <c r="I24" s="496"/>
      <c r="J24" s="496"/>
      <c r="K24" s="497"/>
      <c r="L24" s="9"/>
    </row>
    <row r="25" spans="2:12">
      <c r="I25" s="10"/>
    </row>
    <row r="26" spans="2:12" ht="13.15" hidden="1" customHeight="1">
      <c r="B26" s="44"/>
      <c r="C26" s="44"/>
      <c r="I26" s="10"/>
    </row>
    <row r="27" spans="2:12" hidden="1">
      <c r="I27" s="10"/>
    </row>
    <row r="28" spans="2:12" hidden="1">
      <c r="I28" s="10"/>
    </row>
    <row r="29" spans="2:12" hidden="1">
      <c r="I29" s="10"/>
    </row>
    <row r="30" spans="2:12" hidden="1">
      <c r="I30" s="10"/>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G6:H9 D6:E9 C12:H14">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c r="B1" s="95" t="s">
        <v>418</v>
      </c>
    </row>
    <row r="2" spans="1:12" s="18" customFormat="1">
      <c r="B2" s="27"/>
      <c r="C2" s="23"/>
      <c r="D2" s="28"/>
      <c r="E2" s="29"/>
      <c r="F2" s="29"/>
      <c r="G2" s="28"/>
      <c r="H2" s="30"/>
      <c r="I2" s="30"/>
      <c r="J2" s="28"/>
      <c r="K2" s="31"/>
      <c r="L2" s="31"/>
    </row>
    <row r="3" spans="1:12" s="11" customFormat="1" ht="19.5">
      <c r="A3" s="16"/>
      <c r="B3" s="74" t="s">
        <v>348</v>
      </c>
      <c r="C3" s="73" t="s">
        <v>96</v>
      </c>
      <c r="D3" s="21"/>
      <c r="E3" s="21"/>
      <c r="F3" s="21"/>
      <c r="G3" s="21"/>
      <c r="H3" s="21"/>
      <c r="I3" s="22"/>
      <c r="J3" s="21"/>
      <c r="K3" s="21"/>
      <c r="L3" s="21"/>
    </row>
    <row r="4" spans="1:12" s="9" customFormat="1" ht="27" customHeight="1">
      <c r="A4" s="33"/>
      <c r="B4" s="45" t="s">
        <v>214</v>
      </c>
      <c r="C4" s="67"/>
      <c r="D4" s="34"/>
      <c r="E4" s="34"/>
      <c r="F4" s="34"/>
      <c r="G4" s="34"/>
      <c r="H4" s="34"/>
      <c r="I4" s="34"/>
      <c r="J4" s="34"/>
      <c r="K4" s="34"/>
    </row>
    <row r="5" spans="1:12" s="9" customFormat="1">
      <c r="B5" s="66"/>
      <c r="C5" s="66"/>
    </row>
    <row r="6" spans="1:12" s="12" customFormat="1" ht="24.75" customHeight="1">
      <c r="B6" s="64" t="s">
        <v>195</v>
      </c>
      <c r="C6" s="47"/>
      <c r="D6" s="48"/>
      <c r="E6" s="48"/>
      <c r="F6" s="48"/>
      <c r="G6" s="48"/>
      <c r="H6" s="48"/>
      <c r="I6" s="48"/>
      <c r="J6" s="48"/>
    </row>
    <row r="7" spans="1:12" s="12" customFormat="1">
      <c r="B7" s="57" t="s">
        <v>80</v>
      </c>
      <c r="C7" s="35"/>
      <c r="D7" s="36"/>
      <c r="E7" s="36"/>
      <c r="F7" s="36"/>
      <c r="G7" s="36"/>
      <c r="H7" s="36"/>
      <c r="I7" s="34"/>
      <c r="J7" s="34"/>
      <c r="K7" s="9"/>
    </row>
    <row r="8" spans="1:12" s="12" customFormat="1" ht="18" customHeight="1">
      <c r="B8" s="68"/>
      <c r="C8" s="35"/>
      <c r="D8" s="36"/>
      <c r="E8" s="36"/>
      <c r="F8" s="36"/>
      <c r="G8" s="36"/>
      <c r="H8" s="36"/>
      <c r="I8" s="34"/>
      <c r="J8" s="34"/>
      <c r="K8" s="9"/>
    </row>
    <row r="9" spans="1:12" s="12" customFormat="1" ht="18" customHeight="1">
      <c r="B9" s="68"/>
      <c r="C9" s="35"/>
      <c r="D9" s="36"/>
      <c r="E9" s="36"/>
      <c r="F9" s="36"/>
      <c r="G9" s="36"/>
      <c r="H9" s="36"/>
      <c r="I9" s="34"/>
      <c r="J9" s="34"/>
      <c r="K9" s="9"/>
    </row>
    <row r="10" spans="1:12" s="12" customFormat="1" ht="18" customHeight="1">
      <c r="B10" s="68"/>
      <c r="C10" s="35"/>
      <c r="D10" s="36"/>
      <c r="E10" s="36"/>
      <c r="F10" s="36"/>
      <c r="G10" s="36"/>
      <c r="H10" s="36"/>
      <c r="I10" s="34"/>
      <c r="J10" s="34"/>
      <c r="K10" s="9"/>
    </row>
    <row r="11" spans="1:12" s="12" customFormat="1" ht="18" customHeight="1">
      <c r="B11" s="68"/>
      <c r="C11" s="35"/>
      <c r="D11" s="36"/>
      <c r="E11" s="36"/>
      <c r="F11" s="36"/>
      <c r="G11" s="36"/>
      <c r="H11" s="36"/>
      <c r="I11" s="34"/>
      <c r="J11" s="34"/>
      <c r="K11" s="9"/>
    </row>
    <row r="12" spans="1:12" s="12" customFormat="1" ht="18" customHeight="1">
      <c r="B12" s="68"/>
      <c r="C12" s="35"/>
      <c r="D12" s="36"/>
      <c r="E12" s="36"/>
      <c r="F12" s="36"/>
      <c r="G12" s="36"/>
      <c r="H12" s="36"/>
      <c r="I12" s="34"/>
      <c r="J12" s="34"/>
      <c r="K12" s="9"/>
    </row>
    <row r="13" spans="1:12" s="12" customFormat="1" ht="18" customHeight="1">
      <c r="B13" s="68"/>
      <c r="C13" s="35"/>
      <c r="D13" s="36"/>
      <c r="E13" s="36"/>
      <c r="F13" s="36"/>
      <c r="G13" s="36"/>
      <c r="H13" s="36"/>
      <c r="I13" s="34"/>
      <c r="J13" s="34"/>
      <c r="K13" s="9"/>
    </row>
    <row r="14" spans="1:12" s="12" customFormat="1" ht="18" customHeight="1">
      <c r="B14" s="68"/>
      <c r="C14" s="35"/>
      <c r="D14" s="36"/>
      <c r="E14" s="36"/>
      <c r="F14" s="36"/>
      <c r="G14" s="36"/>
      <c r="H14" s="36"/>
      <c r="I14" s="34"/>
      <c r="J14" s="34"/>
      <c r="K14" s="9"/>
    </row>
    <row r="15" spans="1:12" s="12" customFormat="1" ht="18" customHeight="1">
      <c r="B15" s="68"/>
      <c r="C15" s="35"/>
      <c r="D15" s="36"/>
      <c r="E15" s="36"/>
      <c r="F15" s="36"/>
      <c r="G15" s="36"/>
      <c r="H15" s="36"/>
      <c r="I15" s="34"/>
      <c r="J15" s="34"/>
      <c r="K15" s="9"/>
    </row>
    <row r="16" spans="1:12" s="12" customFormat="1" ht="18" customHeight="1">
      <c r="B16" s="68"/>
      <c r="C16" s="35"/>
      <c r="D16" s="36"/>
      <c r="E16" s="36"/>
      <c r="F16" s="36"/>
      <c r="G16" s="36"/>
      <c r="H16" s="36"/>
      <c r="I16" s="34"/>
      <c r="J16" s="34"/>
      <c r="K16" s="9"/>
    </row>
    <row r="17" spans="2:11" s="12" customFormat="1" ht="18" customHeight="1">
      <c r="B17" s="68"/>
      <c r="C17" s="35"/>
      <c r="D17" s="36"/>
      <c r="E17" s="36"/>
      <c r="F17" s="36"/>
      <c r="G17" s="36"/>
      <c r="H17" s="36"/>
      <c r="I17" s="34"/>
      <c r="J17" s="34"/>
      <c r="K17" s="9"/>
    </row>
    <row r="18" spans="2:11" s="12" customFormat="1" ht="18" customHeight="1">
      <c r="B18" s="68"/>
      <c r="C18" s="35"/>
      <c r="D18" s="36"/>
      <c r="E18" s="36"/>
      <c r="F18" s="36"/>
      <c r="G18" s="36"/>
      <c r="H18" s="36"/>
      <c r="I18" s="34"/>
      <c r="J18" s="34"/>
      <c r="K18" s="9"/>
    </row>
    <row r="19" spans="2:11" s="9" customFormat="1">
      <c r="B19" s="66"/>
      <c r="C19" s="66"/>
    </row>
    <row r="20" spans="2:11" s="12" customFormat="1" ht="28.15" customHeight="1">
      <c r="B20" s="64" t="s">
        <v>196</v>
      </c>
      <c r="C20" s="47"/>
      <c r="D20" s="48"/>
      <c r="E20" s="48"/>
      <c r="F20" s="48"/>
      <c r="G20" s="48"/>
      <c r="H20" s="48"/>
      <c r="I20" s="48"/>
      <c r="J20" s="48"/>
    </row>
    <row r="21" spans="2:11" s="12" customFormat="1">
      <c r="B21" s="57" t="s">
        <v>80</v>
      </c>
      <c r="C21" s="36"/>
      <c r="D21" s="36"/>
      <c r="E21" s="36"/>
      <c r="F21" s="36"/>
      <c r="G21" s="36"/>
      <c r="H21" s="36"/>
      <c r="I21" s="36"/>
      <c r="J21" s="36"/>
    </row>
    <row r="22" spans="2:11" s="12" customFormat="1" ht="19.149999999999999" customHeight="1">
      <c r="B22" s="68"/>
      <c r="C22" s="36"/>
      <c r="D22" s="36"/>
      <c r="E22" s="36"/>
      <c r="F22" s="36"/>
      <c r="G22" s="36"/>
      <c r="H22" s="36"/>
      <c r="I22" s="36"/>
      <c r="J22" s="36"/>
    </row>
    <row r="23" spans="2:11" s="12" customFormat="1" ht="19.149999999999999" customHeight="1">
      <c r="B23" s="68"/>
      <c r="C23" s="36"/>
      <c r="D23" s="36"/>
      <c r="E23" s="36"/>
      <c r="F23" s="36"/>
      <c r="G23" s="36"/>
      <c r="H23" s="36"/>
      <c r="I23" s="36"/>
      <c r="J23" s="36"/>
    </row>
    <row r="24" spans="2:11" s="12" customFormat="1" ht="19.149999999999999" customHeight="1">
      <c r="B24" s="68"/>
      <c r="C24" s="36"/>
      <c r="D24" s="36"/>
      <c r="E24" s="36"/>
      <c r="F24" s="36"/>
      <c r="G24" s="36"/>
      <c r="H24" s="36"/>
      <c r="I24" s="36"/>
      <c r="J24" s="36"/>
    </row>
    <row r="25" spans="2:11" s="12" customFormat="1" ht="19.149999999999999" customHeight="1">
      <c r="B25" s="68"/>
      <c r="C25" s="36"/>
      <c r="D25" s="36"/>
      <c r="E25" s="36"/>
      <c r="F25" s="36"/>
      <c r="G25" s="36"/>
      <c r="H25" s="36"/>
      <c r="I25" s="36"/>
      <c r="J25" s="36"/>
    </row>
    <row r="26" spans="2:11" s="12" customFormat="1" ht="19.149999999999999" customHeight="1">
      <c r="B26" s="68"/>
      <c r="C26" s="36"/>
      <c r="D26" s="36"/>
      <c r="E26" s="36"/>
      <c r="F26" s="36"/>
      <c r="G26" s="36"/>
      <c r="H26" s="36"/>
      <c r="I26" s="36"/>
      <c r="J26" s="36"/>
    </row>
    <row r="27" spans="2:11" s="12" customFormat="1" ht="19.149999999999999" customHeight="1">
      <c r="B27" s="68"/>
      <c r="C27" s="36"/>
      <c r="D27" s="36"/>
      <c r="E27" s="36"/>
      <c r="F27" s="36"/>
      <c r="G27" s="36"/>
      <c r="H27" s="36"/>
      <c r="I27" s="36"/>
      <c r="J27" s="36"/>
    </row>
    <row r="28" spans="2:11" s="12" customFormat="1" ht="19.149999999999999" customHeight="1">
      <c r="B28" s="68"/>
      <c r="C28" s="36"/>
      <c r="D28" s="36"/>
      <c r="E28" s="36"/>
      <c r="F28" s="36"/>
      <c r="G28" s="36"/>
      <c r="H28" s="36"/>
      <c r="I28" s="36"/>
      <c r="J28" s="36"/>
    </row>
    <row r="29" spans="2:11" s="12" customFormat="1" ht="19.149999999999999" customHeight="1">
      <c r="B29" s="68"/>
      <c r="C29" s="36"/>
      <c r="D29" s="36"/>
      <c r="E29" s="36"/>
      <c r="F29" s="36"/>
      <c r="G29" s="36"/>
      <c r="H29" s="36"/>
      <c r="I29" s="36"/>
      <c r="J29" s="36"/>
    </row>
    <row r="30" spans="2:11" s="12" customFormat="1" ht="19.149999999999999" customHeight="1">
      <c r="B30" s="68"/>
      <c r="C30" s="36"/>
      <c r="D30" s="36"/>
      <c r="E30" s="36"/>
      <c r="F30" s="36"/>
      <c r="G30" s="36"/>
      <c r="H30" s="36"/>
      <c r="I30" s="36"/>
      <c r="J30" s="36"/>
    </row>
    <row r="31" spans="2:11" s="12" customFormat="1" ht="19.149999999999999" customHeight="1">
      <c r="B31" s="68"/>
      <c r="C31" s="36"/>
      <c r="D31" s="36"/>
      <c r="E31" s="36"/>
      <c r="F31" s="36"/>
      <c r="G31" s="36"/>
      <c r="H31" s="36"/>
      <c r="I31" s="36"/>
      <c r="J31" s="36"/>
    </row>
    <row r="32" spans="2:11" s="12" customFormat="1" ht="19.149999999999999" customHeight="1">
      <c r="B32" s="68"/>
      <c r="C32" s="36"/>
      <c r="D32" s="36"/>
      <c r="E32" s="36"/>
      <c r="F32" s="36"/>
      <c r="G32" s="36"/>
      <c r="H32" s="36"/>
      <c r="I32" s="36"/>
      <c r="J32" s="36"/>
    </row>
    <row r="33" spans="1:10" s="9" customFormat="1">
      <c r="B33" s="66"/>
      <c r="C33" s="66"/>
    </row>
    <row r="34" spans="1:10" s="12" customFormat="1" ht="53.25" customHeight="1">
      <c r="B34" s="59" t="s">
        <v>200</v>
      </c>
      <c r="C34" s="60"/>
      <c r="D34" s="48"/>
      <c r="E34" s="48"/>
      <c r="F34" s="48"/>
      <c r="G34" s="48"/>
      <c r="H34" s="48"/>
      <c r="I34" s="48"/>
    </row>
    <row r="35" spans="1:10" s="12" customFormat="1">
      <c r="B35" s="135" t="s">
        <v>97</v>
      </c>
      <c r="C35" s="136" t="s">
        <v>98</v>
      </c>
      <c r="D35" s="48"/>
      <c r="E35" s="48"/>
      <c r="F35" s="48"/>
      <c r="G35" s="48"/>
      <c r="H35" s="48"/>
      <c r="I35" s="48"/>
      <c r="J35" s="48"/>
    </row>
    <row r="36" spans="1:10" s="12" customFormat="1" ht="18" customHeight="1">
      <c r="B36" s="137"/>
      <c r="C36" s="138"/>
      <c r="D36" s="48"/>
      <c r="E36" s="48"/>
      <c r="F36" s="48"/>
      <c r="G36" s="48"/>
      <c r="H36" s="48"/>
      <c r="I36" s="48"/>
    </row>
    <row r="37" spans="1:10" s="12" customFormat="1" ht="18" customHeight="1">
      <c r="B37" s="137"/>
      <c r="C37" s="138"/>
      <c r="D37" s="48"/>
      <c r="E37" s="48"/>
      <c r="F37" s="48"/>
      <c r="G37" s="48"/>
      <c r="H37" s="48"/>
      <c r="I37" s="48"/>
    </row>
    <row r="38" spans="1:10" s="12" customFormat="1" ht="18" customHeight="1">
      <c r="B38" s="137"/>
      <c r="C38" s="138"/>
      <c r="D38" s="48"/>
      <c r="E38" s="48"/>
      <c r="F38" s="48"/>
      <c r="G38" s="48"/>
      <c r="H38" s="48"/>
      <c r="I38" s="48"/>
    </row>
    <row r="39" spans="1:10" s="12" customFormat="1" ht="18" customHeight="1">
      <c r="B39" s="137"/>
      <c r="C39" s="138"/>
      <c r="D39" s="48"/>
      <c r="E39" s="48"/>
      <c r="F39" s="48"/>
      <c r="G39" s="48"/>
      <c r="H39" s="48"/>
      <c r="I39" s="48"/>
    </row>
    <row r="40" spans="1:10" s="12" customFormat="1" ht="18" customHeight="1">
      <c r="B40" s="137"/>
      <c r="C40" s="138"/>
      <c r="D40" s="48"/>
      <c r="E40" s="48"/>
      <c r="F40" s="48"/>
      <c r="G40" s="48"/>
      <c r="H40" s="48"/>
      <c r="I40" s="48"/>
    </row>
    <row r="41" spans="1:10" s="12" customFormat="1" ht="18" customHeight="1">
      <c r="B41" s="137"/>
      <c r="C41" s="138"/>
      <c r="D41" s="48"/>
      <c r="E41" s="48"/>
      <c r="F41" s="48"/>
      <c r="G41" s="48"/>
      <c r="H41" s="48"/>
      <c r="I41" s="48"/>
    </row>
    <row r="42" spans="1:10" s="12" customFormat="1" ht="18" customHeight="1">
      <c r="A42" s="19"/>
      <c r="B42" s="137"/>
      <c r="C42" s="138"/>
      <c r="D42" s="48"/>
      <c r="E42" s="48"/>
      <c r="F42" s="48"/>
      <c r="G42" s="48"/>
      <c r="H42" s="48"/>
      <c r="I42" s="48"/>
    </row>
    <row r="43" spans="1:10" s="12" customFormat="1" ht="18" customHeight="1">
      <c r="B43" s="137"/>
      <c r="C43" s="138"/>
      <c r="D43" s="48"/>
      <c r="E43" s="48"/>
      <c r="F43" s="48"/>
      <c r="G43" s="48"/>
      <c r="H43" s="48"/>
      <c r="I43" s="48"/>
    </row>
    <row r="44" spans="1:10" s="12" customFormat="1" ht="18" customHeight="1">
      <c r="B44" s="137"/>
      <c r="C44" s="138"/>
      <c r="D44" s="48"/>
      <c r="E44" s="48"/>
      <c r="F44" s="48"/>
      <c r="G44" s="48"/>
      <c r="H44" s="48"/>
      <c r="I44" s="48"/>
    </row>
    <row r="45" spans="1:10" s="12" customFormat="1" ht="18" customHeight="1">
      <c r="B45" s="137"/>
      <c r="C45" s="138"/>
      <c r="D45" s="48"/>
      <c r="E45" s="48"/>
      <c r="F45" s="48"/>
      <c r="G45" s="48"/>
      <c r="H45" s="48"/>
      <c r="I45" s="48"/>
    </row>
    <row r="46" spans="1:10" s="12" customFormat="1" ht="18" customHeight="1">
      <c r="B46" s="139"/>
      <c r="C46" s="140"/>
      <c r="D46" s="48"/>
      <c r="E46" s="48"/>
      <c r="F46" s="48"/>
      <c r="G46" s="48"/>
      <c r="H46" s="48"/>
      <c r="I46" s="48"/>
    </row>
    <row r="47" spans="1:10" s="9" customFormat="1">
      <c r="B47" s="66"/>
      <c r="C47" s="66"/>
    </row>
    <row r="48" spans="1:10" s="12" customFormat="1" ht="38.25">
      <c r="B48" s="61" t="s">
        <v>197</v>
      </c>
      <c r="C48" s="62"/>
      <c r="D48" s="47"/>
      <c r="E48" s="48"/>
      <c r="F48" s="48"/>
      <c r="G48" s="48"/>
      <c r="H48" s="48"/>
      <c r="I48" s="48"/>
    </row>
    <row r="49" spans="2:10" s="12" customFormat="1">
      <c r="B49" s="135" t="s">
        <v>123</v>
      </c>
      <c r="C49" s="136" t="s">
        <v>99</v>
      </c>
      <c r="D49" s="34"/>
      <c r="E49" s="34"/>
      <c r="F49" s="34"/>
      <c r="G49" s="34"/>
      <c r="H49" s="34"/>
      <c r="I49" s="34"/>
      <c r="J49" s="34"/>
    </row>
    <row r="50" spans="2:10" s="12" customFormat="1" ht="18" customHeight="1">
      <c r="B50" s="137"/>
      <c r="C50" s="138"/>
      <c r="D50" s="58"/>
      <c r="E50" s="34"/>
      <c r="F50" s="34"/>
      <c r="G50" s="34"/>
      <c r="H50" s="34"/>
      <c r="I50" s="34"/>
      <c r="J50" s="34"/>
    </row>
    <row r="51" spans="2:10" s="12" customFormat="1" ht="18" customHeight="1">
      <c r="B51" s="137"/>
      <c r="C51" s="138"/>
      <c r="D51" s="58"/>
      <c r="E51" s="34"/>
      <c r="F51" s="34"/>
      <c r="G51" s="34"/>
      <c r="H51" s="34"/>
      <c r="I51" s="34"/>
      <c r="J51" s="34"/>
    </row>
    <row r="52" spans="2:10" s="12" customFormat="1" ht="18" customHeight="1">
      <c r="B52" s="137"/>
      <c r="C52" s="138"/>
      <c r="D52" s="58"/>
      <c r="E52" s="34"/>
      <c r="F52" s="34"/>
      <c r="G52" s="34"/>
      <c r="H52" s="34"/>
      <c r="I52" s="34"/>
      <c r="J52" s="34"/>
    </row>
    <row r="53" spans="2:10" s="12" customFormat="1" ht="18" customHeight="1">
      <c r="B53" s="137"/>
      <c r="C53" s="138"/>
      <c r="D53" s="58"/>
      <c r="E53" s="34"/>
      <c r="F53" s="34"/>
      <c r="G53" s="34"/>
      <c r="H53" s="34"/>
      <c r="I53" s="34"/>
      <c r="J53" s="34"/>
    </row>
    <row r="54" spans="2:10" s="12" customFormat="1" ht="18" customHeight="1">
      <c r="B54" s="137"/>
      <c r="C54" s="138"/>
      <c r="D54" s="58"/>
      <c r="E54" s="34"/>
      <c r="F54" s="34"/>
      <c r="G54" s="34"/>
      <c r="H54" s="34"/>
      <c r="I54" s="34"/>
      <c r="J54" s="34"/>
    </row>
    <row r="55" spans="2:10" s="12" customFormat="1" ht="18" customHeight="1">
      <c r="B55" s="137"/>
      <c r="C55" s="138"/>
      <c r="D55" s="58"/>
      <c r="E55" s="34"/>
      <c r="F55" s="34"/>
      <c r="G55" s="34"/>
      <c r="H55" s="34"/>
      <c r="I55" s="34"/>
      <c r="J55" s="34"/>
    </row>
    <row r="56" spans="2:10" s="12" customFormat="1" ht="18" customHeight="1">
      <c r="B56" s="137"/>
      <c r="C56" s="138"/>
      <c r="D56" s="58"/>
      <c r="E56" s="34"/>
      <c r="F56" s="34"/>
      <c r="G56" s="34"/>
      <c r="H56" s="34"/>
      <c r="I56" s="34"/>
      <c r="J56" s="34"/>
    </row>
    <row r="57" spans="2:10" s="12" customFormat="1" ht="18" customHeight="1">
      <c r="B57" s="137"/>
      <c r="C57" s="138"/>
      <c r="D57" s="58"/>
      <c r="E57" s="34"/>
      <c r="F57" s="34"/>
      <c r="G57" s="34"/>
      <c r="H57" s="34"/>
      <c r="I57" s="34"/>
      <c r="J57" s="34"/>
    </row>
    <row r="58" spans="2:10" s="12" customFormat="1" ht="18" customHeight="1">
      <c r="B58" s="137"/>
      <c r="C58" s="138"/>
      <c r="D58" s="58"/>
      <c r="E58" s="34"/>
      <c r="F58" s="34"/>
      <c r="G58" s="34"/>
      <c r="H58" s="34"/>
      <c r="I58" s="34"/>
      <c r="J58" s="34"/>
    </row>
    <row r="59" spans="2:10" s="12" customFormat="1" ht="18" customHeight="1">
      <c r="B59" s="139"/>
      <c r="C59" s="140"/>
      <c r="D59" s="58"/>
      <c r="E59" s="34"/>
      <c r="F59" s="34"/>
      <c r="G59" s="34"/>
      <c r="H59" s="34"/>
      <c r="I59" s="34"/>
      <c r="J59" s="34"/>
    </row>
    <row r="60" spans="2:10" s="9" customFormat="1">
      <c r="B60" s="66"/>
      <c r="C60" s="66"/>
    </row>
    <row r="61" spans="2:10" s="12" customFormat="1" ht="74.099999999999994" customHeight="1">
      <c r="B61" s="65" t="s">
        <v>201</v>
      </c>
      <c r="C61" s="34"/>
      <c r="D61" s="34"/>
      <c r="E61" s="34"/>
      <c r="F61" s="34"/>
      <c r="G61" s="34"/>
      <c r="H61" s="34"/>
    </row>
    <row r="62" spans="2:10" s="12" customFormat="1" ht="19.5" customHeight="1">
      <c r="B62" s="69"/>
      <c r="C62" s="36"/>
      <c r="D62" s="36"/>
      <c r="E62" s="36"/>
      <c r="F62" s="36"/>
      <c r="G62" s="36"/>
      <c r="H62" s="36"/>
    </row>
    <row r="63" spans="2:10" s="12" customFormat="1" ht="19.5" customHeight="1">
      <c r="B63" s="69"/>
      <c r="C63" s="36"/>
      <c r="D63" s="36"/>
      <c r="E63" s="36"/>
      <c r="F63" s="36"/>
      <c r="G63" s="36"/>
      <c r="H63" s="36"/>
    </row>
    <row r="64" spans="2:10" s="12" customFormat="1" ht="19.5" customHeight="1">
      <c r="B64" s="69"/>
      <c r="C64" s="36"/>
      <c r="D64" s="36"/>
      <c r="E64" s="36"/>
      <c r="F64" s="36"/>
      <c r="G64" s="36"/>
      <c r="H64" s="36"/>
    </row>
    <row r="65" spans="1:3">
      <c r="B65" s="14"/>
    </row>
    <row r="66" spans="1:3" hidden="1">
      <c r="B66" s="37"/>
      <c r="C66" s="37"/>
    </row>
    <row r="67" spans="1:3" hidden="1">
      <c r="A67" s="37"/>
      <c r="B67" s="44"/>
      <c r="C67" s="44"/>
    </row>
    <row r="68" spans="1:3" hidden="1">
      <c r="A68" s="37"/>
      <c r="B68" s="37"/>
      <c r="C68" s="11"/>
    </row>
    <row r="69" spans="1:3" hidden="1">
      <c r="B69" s="37"/>
      <c r="C69" s="11"/>
    </row>
    <row r="70" spans="1:3" hidden="1">
      <c r="B70" s="44"/>
      <c r="C70" s="44"/>
    </row>
    <row r="71" spans="1:3" ht="13.15" hidden="1" customHeight="1">
      <c r="B71" s="44"/>
      <c r="C71" s="44"/>
    </row>
    <row r="72" spans="1:3" hidden="1">
      <c r="B72" s="14"/>
    </row>
    <row r="73" spans="1:3" hidden="1">
      <c r="B73" s="14"/>
    </row>
    <row r="74" spans="1:3" hidden="1">
      <c r="B74" s="14"/>
    </row>
    <row r="75" spans="1:3" hidden="1">
      <c r="B75" s="14"/>
    </row>
    <row r="76" spans="1:3" hidden="1">
      <c r="B76" s="14"/>
    </row>
    <row r="77" spans="1:3" hidden="1">
      <c r="B77" s="14"/>
    </row>
    <row r="78" spans="1:3" hidden="1">
      <c r="B78" s="14"/>
    </row>
    <row r="79" spans="1:3" hidden="1">
      <c r="B79" s="14"/>
    </row>
    <row r="80" spans="1:3" hidden="1">
      <c r="B80" s="14"/>
    </row>
    <row r="81" spans="2:2" hidden="1">
      <c r="B81" s="14"/>
    </row>
    <row r="82" spans="2:2" hidden="1">
      <c r="B82" s="14"/>
    </row>
    <row r="83" spans="2:2" hidden="1">
      <c r="B83" s="14"/>
    </row>
    <row r="84" spans="2:2" hidden="1">
      <c r="B84" s="14"/>
    </row>
    <row r="85" spans="2:2" hidden="1">
      <c r="B85" s="14"/>
    </row>
    <row r="86" spans="2:2" hidden="1">
      <c r="B86" s="14"/>
    </row>
    <row r="87" spans="2:2" hidden="1">
      <c r="B87" s="14"/>
    </row>
    <row r="88" spans="2:2" hidden="1">
      <c r="B88" s="14"/>
    </row>
    <row r="89" spans="2:2" hidden="1">
      <c r="B89" s="14"/>
    </row>
    <row r="90" spans="2:2" hidden="1">
      <c r="B90" s="14"/>
    </row>
    <row r="91" spans="2:2" hidden="1">
      <c r="B91" s="14"/>
    </row>
    <row r="92" spans="2:2" hidden="1">
      <c r="B92" s="14"/>
    </row>
    <row r="93" spans="2:2" hidden="1">
      <c r="B93" s="14"/>
    </row>
    <row r="94" spans="2:2" hidden="1">
      <c r="B94" s="14"/>
    </row>
    <row r="95" spans="2:2" hidden="1">
      <c r="B95" s="14"/>
    </row>
    <row r="96" spans="2:2" hidden="1">
      <c r="B96" s="14"/>
    </row>
    <row r="97" spans="2:2" hidden="1">
      <c r="B97" s="14"/>
    </row>
    <row r="98" spans="2:2" hidden="1">
      <c r="B98" s="14"/>
    </row>
    <row r="99" spans="2:2" hidden="1">
      <c r="B99" s="14"/>
    </row>
    <row r="100" spans="2:2" hidden="1">
      <c r="B100" s="14"/>
    </row>
    <row r="101" spans="2:2" hidden="1">
      <c r="B101" s="14"/>
    </row>
    <row r="102" spans="2:2" hidden="1">
      <c r="B102" s="14"/>
    </row>
    <row r="103" spans="2:2" hidden="1">
      <c r="B103" s="14"/>
    </row>
    <row r="104" spans="2:2" hidden="1">
      <c r="B104" s="14"/>
    </row>
    <row r="105" spans="2:2" hidden="1">
      <c r="B105" s="14"/>
    </row>
    <row r="106" spans="2:2" hidden="1">
      <c r="B106" s="14"/>
    </row>
    <row r="107" spans="2:2" hidden="1">
      <c r="B107" s="14"/>
    </row>
    <row r="108" spans="2:2" hidden="1">
      <c r="B108" s="14"/>
    </row>
    <row r="109" spans="2:2" hidden="1">
      <c r="B109" s="14"/>
    </row>
    <row r="110" spans="2:2" hidden="1">
      <c r="B110" s="14"/>
    </row>
    <row r="111" spans="2:2" hidden="1">
      <c r="B111" s="14"/>
    </row>
    <row r="112" spans="2:2" hidden="1">
      <c r="B112" s="14"/>
    </row>
    <row r="113" spans="2:2" hidden="1">
      <c r="B113" s="14"/>
    </row>
    <row r="114" spans="2:2" hidden="1">
      <c r="B114" s="14"/>
    </row>
    <row r="115" spans="2:2" hidden="1">
      <c r="B115" s="14"/>
    </row>
    <row r="116" spans="2:2" hidden="1">
      <c r="B116" s="14"/>
    </row>
    <row r="117" spans="2:2" hidden="1">
      <c r="B117" s="14"/>
    </row>
    <row r="118" spans="2:2" hidden="1">
      <c r="B118" s="14"/>
    </row>
    <row r="119" spans="2:2" hidden="1">
      <c r="B119" s="14"/>
    </row>
    <row r="120" spans="2:2" hidden="1">
      <c r="B120" s="14"/>
    </row>
    <row r="121" spans="2:2" hidden="1">
      <c r="B121" s="14"/>
    </row>
    <row r="122" spans="2:2" hidden="1">
      <c r="B122" s="14"/>
    </row>
    <row r="123" spans="2:2" hidden="1">
      <c r="B123" s="14"/>
    </row>
    <row r="124" spans="2:2" hidden="1">
      <c r="B124" s="14"/>
    </row>
    <row r="125" spans="2:2" hidden="1">
      <c r="B125" s="14"/>
    </row>
    <row r="126" spans="2:2" hidden="1">
      <c r="B126" s="14"/>
    </row>
    <row r="127" spans="2:2" hidden="1">
      <c r="B127" s="14"/>
    </row>
    <row r="128" spans="2:2" hidden="1">
      <c r="B128" s="14"/>
    </row>
    <row r="129" spans="2:2" hidden="1">
      <c r="B129" s="14"/>
    </row>
    <row r="130" spans="2:2" hidden="1">
      <c r="B130" s="14"/>
    </row>
    <row r="131" spans="2:2" hidden="1">
      <c r="B131" s="14"/>
    </row>
    <row r="132" spans="2:2" hidden="1">
      <c r="B132" s="14"/>
    </row>
    <row r="133" spans="2:2" hidden="1">
      <c r="B133" s="14"/>
    </row>
    <row r="134" spans="2:2" hidden="1">
      <c r="B134" s="14"/>
    </row>
    <row r="135" spans="2:2" hidden="1">
      <c r="B135" s="14"/>
    </row>
    <row r="136" spans="2:2" hidden="1">
      <c r="B136" s="14"/>
    </row>
    <row r="137" spans="2:2" hidden="1">
      <c r="B137" s="14"/>
    </row>
    <row r="138" spans="2:2" hidden="1">
      <c r="B138" s="14"/>
    </row>
    <row r="139" spans="2:2" hidden="1">
      <c r="B139" s="14"/>
    </row>
    <row r="140" spans="2:2" hidden="1">
      <c r="B140" s="14"/>
    </row>
    <row r="141" spans="2:2" hidden="1">
      <c r="B141" s="14"/>
    </row>
    <row r="142" spans="2:2" hidden="1">
      <c r="B142" s="14"/>
    </row>
    <row r="143" spans="2:2" hidden="1">
      <c r="B143" s="14"/>
    </row>
    <row r="144" spans="2:2" hidden="1">
      <c r="B144" s="14"/>
    </row>
    <row r="145" spans="2:5" hidden="1">
      <c r="B145" s="14"/>
    </row>
    <row r="146" spans="2:5" hidden="1">
      <c r="B146" s="14"/>
    </row>
    <row r="147" spans="2:5" hidden="1">
      <c r="B147" s="14"/>
    </row>
    <row r="148" spans="2:5" hidden="1">
      <c r="B148" s="14"/>
    </row>
    <row r="149" spans="2:5" hidden="1">
      <c r="B149" s="14"/>
    </row>
    <row r="150" spans="2:5" hidden="1">
      <c r="B150" s="14"/>
    </row>
    <row r="151" spans="2:5" hidden="1">
      <c r="B151" s="14"/>
    </row>
    <row r="152" spans="2:5" hidden="1">
      <c r="B152" s="14"/>
    </row>
    <row r="153" spans="2:5" hidden="1">
      <c r="B153" s="14"/>
    </row>
    <row r="154" spans="2:5" hidden="1">
      <c r="B154" s="14"/>
    </row>
    <row r="155" spans="2:5" hidden="1">
      <c r="B155" s="14"/>
    </row>
    <row r="156" spans="2:5" hidden="1">
      <c r="B156" s="14"/>
    </row>
    <row r="157" spans="2:5" hidden="1">
      <c r="B157" s="14"/>
    </row>
    <row r="158" spans="2:5" hidden="1">
      <c r="B158" s="14"/>
      <c r="E158" s="63"/>
    </row>
    <row r="159" spans="2:5" hidden="1">
      <c r="B159" s="14"/>
      <c r="E159" s="63"/>
    </row>
    <row r="160" spans="2:5" hidden="1">
      <c r="B160" s="14"/>
    </row>
    <row r="161" spans="2:2" hidden="1">
      <c r="B161" s="14"/>
    </row>
    <row r="162" spans="2:2" hidden="1">
      <c r="B162" s="14"/>
    </row>
    <row r="163" spans="2:2" hidden="1">
      <c r="B163" s="14"/>
    </row>
    <row r="164" spans="2:2" hidden="1">
      <c r="B164" s="14"/>
    </row>
    <row r="165" spans="2:2" hidden="1">
      <c r="B165" s="14"/>
    </row>
    <row r="166" spans="2:2" hidden="1">
      <c r="B166" s="14"/>
    </row>
    <row r="167" spans="2:2" hidden="1">
      <c r="B167" s="14"/>
    </row>
    <row r="168" spans="2:2" hidden="1">
      <c r="B168" s="14"/>
    </row>
    <row r="169" spans="2:2" hidden="1">
      <c r="B169" s="14"/>
    </row>
    <row r="170" spans="2:2" hidden="1">
      <c r="B170" s="14"/>
    </row>
    <row r="171" spans="2:2" hidden="1">
      <c r="B171" s="14"/>
    </row>
    <row r="172" spans="2:2" hidden="1">
      <c r="B172" s="14"/>
    </row>
    <row r="173" spans="2:2" hidden="1">
      <c r="B173" s="14"/>
    </row>
    <row r="174" spans="2:2" hidden="1">
      <c r="B174" s="14"/>
    </row>
    <row r="175" spans="2:2" hidden="1">
      <c r="B175" s="14"/>
    </row>
    <row r="176" spans="2:2" hidden="1">
      <c r="B176" s="14"/>
    </row>
    <row r="177" spans="2:2" hidden="1">
      <c r="B177" s="14"/>
    </row>
    <row r="178" spans="2:2" hidden="1">
      <c r="B178" s="14"/>
    </row>
    <row r="179" spans="2:2" hidden="1">
      <c r="B179" s="14"/>
    </row>
    <row r="180" spans="2:2" hidden="1">
      <c r="B180" s="14"/>
    </row>
    <row r="181" spans="2:2" hidden="1">
      <c r="B181" s="14"/>
    </row>
    <row r="182" spans="2:2" hidden="1">
      <c r="B182" s="14"/>
    </row>
    <row r="183" spans="2:2" hidden="1">
      <c r="B183" s="14"/>
    </row>
    <row r="184" spans="2:2" hidden="1">
      <c r="B184" s="14"/>
    </row>
    <row r="185" spans="2:2" hidden="1">
      <c r="B185" s="14"/>
    </row>
    <row r="186" spans="2:2" hidden="1">
      <c r="B186" s="14"/>
    </row>
    <row r="187" spans="2:2" hidden="1">
      <c r="B187" s="14"/>
    </row>
    <row r="188" spans="2:2" hidden="1">
      <c r="B188" s="14"/>
    </row>
    <row r="189" spans="2:2" hidden="1">
      <c r="B189" s="14"/>
    </row>
    <row r="190" spans="2:2" hidden="1">
      <c r="B190" s="14"/>
    </row>
    <row r="191" spans="2:2" hidden="1">
      <c r="B191" s="14"/>
    </row>
    <row r="192" spans="2:2" hidden="1">
      <c r="B192" s="14"/>
    </row>
    <row r="193" spans="2:2" hidden="1">
      <c r="B193" s="14"/>
    </row>
    <row r="194" spans="2:2" hidden="1">
      <c r="B194" s="14"/>
    </row>
    <row r="195" spans="2:2" hidden="1">
      <c r="B195" s="14"/>
    </row>
    <row r="196" spans="2:2" hidden="1">
      <c r="B196" s="14"/>
    </row>
    <row r="197" spans="2:2" hidden="1">
      <c r="B197" s="8"/>
    </row>
    <row r="198" spans="2:2" hidden="1">
      <c r="B198" s="14"/>
    </row>
    <row r="199" spans="2:2" hidden="1">
      <c r="B199" s="14"/>
    </row>
    <row r="200" spans="2:2" hidden="1">
      <c r="B200" s="14"/>
    </row>
    <row r="201" spans="2:2" hidden="1">
      <c r="B201" s="14"/>
    </row>
    <row r="202" spans="2:2" hidden="1">
      <c r="B202" s="14"/>
    </row>
    <row r="203" spans="2:2" hidden="1">
      <c r="B203" s="14"/>
    </row>
    <row r="204" spans="2:2" hidden="1"/>
    <row r="205" spans="2:2" hidden="1">
      <c r="B205" s="8"/>
    </row>
    <row r="206" spans="2:2" hidden="1">
      <c r="B206" s="14"/>
    </row>
    <row r="207" spans="2:2" hidden="1">
      <c r="B207" s="14"/>
    </row>
    <row r="208" spans="2:2" hidden="1">
      <c r="B208" s="14"/>
    </row>
    <row r="209" spans="2:3" hidden="1">
      <c r="B209" s="14"/>
    </row>
    <row r="210" spans="2:3" hidden="1">
      <c r="B210" s="14"/>
    </row>
    <row r="211" spans="2:3" hidden="1">
      <c r="B211" s="14"/>
    </row>
    <row r="212" spans="2:3" hidden="1"/>
    <row r="213" spans="2:3" hidden="1"/>
    <row r="214" spans="2:3" hidden="1">
      <c r="B214" s="24"/>
      <c r="C214" s="8"/>
    </row>
    <row r="215" spans="2:3" hidden="1">
      <c r="B215" s="25"/>
    </row>
    <row r="216" spans="2:3" hidden="1">
      <c r="B216" s="24"/>
    </row>
    <row r="217" spans="2:3" hidden="1">
      <c r="B217" s="24"/>
    </row>
    <row r="218" spans="2:3" hidden="1">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88" activePane="bottomRight" state="frozen"/>
      <selection activeCell="B1" sqref="B1"/>
      <selection pane="topRight" activeCell="B1" sqref="B1"/>
      <selection pane="bottomLeft" activeCell="B1" sqref="B1"/>
      <selection pane="bottomRight" activeCell="D90" sqref="D90"/>
    </sheetView>
  </sheetViews>
  <sheetFormatPr defaultColWidth="0" defaultRowHeight="12.75" zeroHeight="1"/>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c r="B1" s="94" t="s">
        <v>419</v>
      </c>
    </row>
    <row r="2" spans="1:5" s="12" customFormat="1" ht="19.5">
      <c r="B2" s="56"/>
    </row>
    <row r="3" spans="1:5" s="15" customFormat="1" ht="33">
      <c r="A3" s="19"/>
      <c r="B3" s="145" t="s">
        <v>420</v>
      </c>
      <c r="C3" s="146" t="s">
        <v>421</v>
      </c>
      <c r="D3" s="147" t="s">
        <v>422</v>
      </c>
    </row>
    <row r="4" spans="1:5" ht="15">
      <c r="B4" s="171" t="s">
        <v>54</v>
      </c>
      <c r="C4" s="172"/>
      <c r="D4" s="173"/>
      <c r="E4" s="14"/>
    </row>
    <row r="5" spans="1:5" ht="35.25" customHeight="1">
      <c r="B5" s="7" t="s">
        <v>504</v>
      </c>
      <c r="C5" s="120"/>
      <c r="D5" s="143" t="s">
        <v>508</v>
      </c>
      <c r="E5" s="14"/>
    </row>
    <row r="6" spans="1:5" ht="35.25" customHeight="1">
      <c r="B6" s="7" t="s">
        <v>505</v>
      </c>
      <c r="C6" s="120"/>
      <c r="D6" s="144" t="s">
        <v>509</v>
      </c>
      <c r="E6" s="14"/>
    </row>
    <row r="7" spans="1:5" ht="35.25" customHeight="1">
      <c r="B7" s="6" t="s">
        <v>506</v>
      </c>
      <c r="C7" s="120"/>
      <c r="D7" s="144" t="s">
        <v>510</v>
      </c>
      <c r="E7" s="14"/>
    </row>
    <row r="8" spans="1:5" ht="35.25" customHeight="1">
      <c r="B8" s="7" t="s">
        <v>507</v>
      </c>
      <c r="C8" s="120"/>
      <c r="D8" s="144" t="s">
        <v>511</v>
      </c>
      <c r="E8" s="14"/>
    </row>
    <row r="9" spans="1:5" ht="35.25" customHeight="1">
      <c r="B9" s="141"/>
      <c r="C9" s="120"/>
      <c r="D9" s="144"/>
      <c r="E9" s="14"/>
    </row>
    <row r="10" spans="1:5" ht="35.25" customHeight="1">
      <c r="B10" s="141"/>
      <c r="C10" s="120"/>
      <c r="D10" s="144"/>
      <c r="E10" s="14"/>
    </row>
    <row r="11" spans="1:5" ht="35.25" customHeight="1">
      <c r="B11" s="141"/>
      <c r="C11" s="120"/>
      <c r="D11" s="144"/>
      <c r="E11" s="14"/>
    </row>
    <row r="12" spans="1:5" ht="35.25" customHeight="1">
      <c r="B12" s="142"/>
      <c r="C12" s="120"/>
      <c r="D12" s="144"/>
      <c r="E12" s="14"/>
    </row>
    <row r="13" spans="1:5" ht="35.25" customHeight="1">
      <c r="B13" s="141"/>
      <c r="C13" s="120"/>
      <c r="D13" s="144"/>
      <c r="E13" s="14"/>
    </row>
    <row r="14" spans="1:5" ht="35.25" customHeight="1">
      <c r="B14" s="141"/>
      <c r="C14" s="120"/>
      <c r="D14" s="144"/>
      <c r="E14" s="14"/>
    </row>
    <row r="15" spans="1:5" ht="35.25" customHeight="1">
      <c r="B15" s="141"/>
      <c r="C15" s="120"/>
      <c r="D15" s="144"/>
      <c r="E15" s="14"/>
    </row>
    <row r="16" spans="1:5" ht="35.25" customHeight="1">
      <c r="B16" s="141"/>
      <c r="C16" s="120"/>
      <c r="D16" s="144"/>
      <c r="E16" s="14"/>
    </row>
    <row r="17" spans="2:5" ht="35.25" customHeight="1">
      <c r="B17" s="141"/>
      <c r="C17" s="120"/>
      <c r="D17" s="144"/>
      <c r="E17" s="14"/>
    </row>
    <row r="18" spans="2:5" ht="35.25" customHeight="1">
      <c r="B18" s="141"/>
      <c r="C18" s="120"/>
      <c r="D18" s="144"/>
      <c r="E18" s="14"/>
    </row>
    <row r="19" spans="2:5" ht="35.25" customHeight="1">
      <c r="B19" s="141"/>
      <c r="C19" s="120"/>
      <c r="D19" s="144"/>
      <c r="E19" s="14"/>
    </row>
    <row r="20" spans="2:5" ht="35.25" customHeight="1">
      <c r="B20" s="141"/>
      <c r="C20" s="120"/>
      <c r="D20" s="144"/>
      <c r="E20" s="14"/>
    </row>
    <row r="21" spans="2:5" ht="35.25" customHeight="1">
      <c r="B21" s="141"/>
      <c r="C21" s="120"/>
      <c r="D21" s="144"/>
      <c r="E21" s="14"/>
    </row>
    <row r="22" spans="2:5" ht="35.25" customHeight="1">
      <c r="B22" s="141"/>
      <c r="C22" s="120"/>
      <c r="D22" s="144"/>
      <c r="E22" s="14"/>
    </row>
    <row r="23" spans="2:5" ht="35.25" customHeight="1">
      <c r="B23" s="141"/>
      <c r="C23" s="120"/>
      <c r="D23" s="144"/>
      <c r="E23" s="14"/>
    </row>
    <row r="24" spans="2:5" ht="35.25" customHeight="1">
      <c r="B24" s="141"/>
      <c r="C24" s="121"/>
      <c r="D24" s="144"/>
      <c r="E24" s="14"/>
    </row>
    <row r="25" spans="2:5" ht="16.5">
      <c r="B25" s="174" t="s">
        <v>55</v>
      </c>
      <c r="C25" s="175"/>
      <c r="D25" s="176"/>
      <c r="E25" s="14"/>
    </row>
    <row r="26" spans="2:5" ht="15.75" thickBot="1">
      <c r="B26" s="177" t="s">
        <v>67</v>
      </c>
      <c r="C26" s="178"/>
      <c r="D26" s="179"/>
      <c r="E26" s="14"/>
    </row>
    <row r="27" spans="2:5" ht="35.25" customHeight="1" thickTop="1">
      <c r="B27" s="7" t="s">
        <v>523</v>
      </c>
      <c r="C27" s="120"/>
      <c r="D27" s="144" t="s">
        <v>528</v>
      </c>
      <c r="E27" s="14"/>
    </row>
    <row r="28" spans="2:5" ht="35.25" customHeight="1">
      <c r="B28" s="141"/>
      <c r="C28" s="120"/>
      <c r="D28" s="144"/>
      <c r="E28" s="14"/>
    </row>
    <row r="29" spans="2:5" ht="35.25" customHeight="1">
      <c r="B29" s="141"/>
      <c r="C29" s="120"/>
      <c r="D29" s="144"/>
      <c r="E29" s="14"/>
    </row>
    <row r="30" spans="2:5" ht="35.25" customHeight="1">
      <c r="B30" s="141"/>
      <c r="C30" s="120"/>
      <c r="D30" s="144"/>
      <c r="E30" s="14"/>
    </row>
    <row r="31" spans="2:5" ht="35.25" customHeight="1">
      <c r="B31" s="141"/>
      <c r="C31" s="120"/>
      <c r="D31" s="144"/>
      <c r="E31" s="14"/>
    </row>
    <row r="32" spans="2:5" ht="35.25" customHeight="1">
      <c r="B32" s="141"/>
      <c r="C32" s="120"/>
      <c r="D32" s="144"/>
      <c r="E32" s="14"/>
    </row>
    <row r="33" spans="2:5" ht="15.75" thickBot="1">
      <c r="B33" s="180" t="s">
        <v>68</v>
      </c>
      <c r="C33" s="181"/>
      <c r="D33" s="182"/>
      <c r="E33" s="14"/>
    </row>
    <row r="34" spans="2:5" ht="35.25" customHeight="1" thickTop="1">
      <c r="B34" s="7" t="s">
        <v>524</v>
      </c>
      <c r="C34" s="120"/>
      <c r="D34" s="144" t="s">
        <v>528</v>
      </c>
      <c r="E34" s="14"/>
    </row>
    <row r="35" spans="2:5" ht="35.25" customHeight="1">
      <c r="B35" s="141"/>
      <c r="C35" s="120"/>
      <c r="D35" s="144"/>
      <c r="E35" s="14"/>
    </row>
    <row r="36" spans="2:5" ht="35.25" customHeight="1">
      <c r="B36" s="141"/>
      <c r="C36" s="120"/>
      <c r="D36" s="144"/>
      <c r="E36" s="14"/>
    </row>
    <row r="37" spans="2:5" ht="35.25" customHeight="1">
      <c r="B37" s="141"/>
      <c r="C37" s="120"/>
      <c r="D37" s="144"/>
      <c r="E37" s="14"/>
    </row>
    <row r="38" spans="2:5" ht="35.25" customHeight="1">
      <c r="B38" s="141"/>
      <c r="C38" s="120"/>
      <c r="D38" s="144"/>
      <c r="E38" s="14"/>
    </row>
    <row r="39" spans="2:5" ht="35.25" customHeight="1">
      <c r="B39" s="141"/>
      <c r="C39" s="121"/>
      <c r="D39" s="144"/>
      <c r="E39" s="14"/>
    </row>
    <row r="40" spans="2:5" ht="15.75" thickBot="1">
      <c r="B40" s="180" t="s">
        <v>126</v>
      </c>
      <c r="C40" s="181"/>
      <c r="D40" s="182"/>
      <c r="E40" s="14"/>
    </row>
    <row r="41" spans="2:5" ht="35.25" customHeight="1" thickTop="1">
      <c r="B41" s="7" t="s">
        <v>525</v>
      </c>
      <c r="C41" s="120"/>
      <c r="D41" s="144" t="s">
        <v>527</v>
      </c>
      <c r="E41" s="14"/>
    </row>
    <row r="42" spans="2:5" ht="35.25" customHeight="1">
      <c r="B42" s="141"/>
      <c r="C42" s="120"/>
      <c r="D42" s="144"/>
      <c r="E42" s="14"/>
    </row>
    <row r="43" spans="2:5" ht="35.25" customHeight="1">
      <c r="B43" s="141"/>
      <c r="C43" s="120"/>
      <c r="D43" s="144"/>
      <c r="E43" s="14"/>
    </row>
    <row r="44" spans="2:5" ht="35.25" customHeight="1">
      <c r="B44" s="141"/>
      <c r="C44" s="120"/>
      <c r="D44" s="144"/>
      <c r="E44" s="14"/>
    </row>
    <row r="45" spans="2:5" ht="35.25" customHeight="1">
      <c r="B45" s="141"/>
      <c r="C45" s="120"/>
      <c r="D45" s="144"/>
      <c r="E45" s="14"/>
    </row>
    <row r="46" spans="2:5" ht="35.25" customHeight="1">
      <c r="B46" s="141"/>
      <c r="C46" s="121"/>
      <c r="D46" s="144"/>
      <c r="E46" s="14"/>
    </row>
    <row r="47" spans="2:5" ht="15.75" thickBot="1">
      <c r="B47" s="180" t="s">
        <v>69</v>
      </c>
      <c r="C47" s="181"/>
      <c r="D47" s="182"/>
      <c r="E47" s="14"/>
    </row>
    <row r="48" spans="2:5" ht="35.25" customHeight="1" thickTop="1">
      <c r="B48" s="7" t="s">
        <v>526</v>
      </c>
      <c r="C48" s="120"/>
      <c r="D48" s="144" t="s">
        <v>527</v>
      </c>
      <c r="E48" s="14"/>
    </row>
    <row r="49" spans="2:5" ht="35.25" customHeight="1">
      <c r="B49" s="141"/>
      <c r="C49" s="120"/>
      <c r="D49" s="144"/>
      <c r="E49" s="14"/>
    </row>
    <row r="50" spans="2:5" ht="35.25" customHeight="1">
      <c r="B50" s="141"/>
      <c r="C50" s="120"/>
      <c r="D50" s="144"/>
      <c r="E50" s="14"/>
    </row>
    <row r="51" spans="2:5" ht="35.25" customHeight="1">
      <c r="B51" s="141"/>
      <c r="C51" s="120"/>
      <c r="D51" s="144"/>
      <c r="E51" s="14"/>
    </row>
    <row r="52" spans="2:5" ht="35.25" customHeight="1">
      <c r="B52" s="141"/>
      <c r="C52" s="120"/>
      <c r="D52" s="144"/>
      <c r="E52" s="14"/>
    </row>
    <row r="53" spans="2:5" ht="35.25" customHeight="1">
      <c r="B53" s="141"/>
      <c r="C53" s="121"/>
      <c r="D53" s="144"/>
      <c r="E53" s="14"/>
    </row>
    <row r="54" spans="2:5" ht="16.5">
      <c r="B54" s="174" t="s">
        <v>56</v>
      </c>
      <c r="C54" s="175"/>
      <c r="D54" s="176"/>
      <c r="E54" s="14"/>
    </row>
    <row r="55" spans="2:5" ht="15">
      <c r="B55" s="177" t="s">
        <v>127</v>
      </c>
      <c r="C55" s="178"/>
      <c r="D55" s="179"/>
      <c r="E55" s="14"/>
    </row>
    <row r="56" spans="2:5" ht="35.25" customHeight="1">
      <c r="B56" s="141" t="s">
        <v>513</v>
      </c>
      <c r="C56" s="122"/>
      <c r="D56" s="144" t="s">
        <v>512</v>
      </c>
      <c r="E56" s="14"/>
    </row>
    <row r="57" spans="2:5" ht="35.25" customHeight="1">
      <c r="B57" s="141"/>
      <c r="C57" s="122"/>
      <c r="D57" s="144"/>
      <c r="E57" s="14"/>
    </row>
    <row r="58" spans="2:5" ht="35.25" customHeight="1">
      <c r="B58" s="141"/>
      <c r="C58" s="122"/>
      <c r="D58" s="144"/>
      <c r="E58" s="14"/>
    </row>
    <row r="59" spans="2:5" ht="35.25" customHeight="1">
      <c r="B59" s="141"/>
      <c r="C59" s="122"/>
      <c r="D59" s="144"/>
      <c r="E59" s="14"/>
    </row>
    <row r="60" spans="2:5" ht="35.25" customHeight="1">
      <c r="B60" s="141"/>
      <c r="C60" s="122"/>
      <c r="D60" s="144"/>
      <c r="E60" s="14"/>
    </row>
    <row r="61" spans="2:5" ht="35.25" customHeight="1">
      <c r="B61" s="141"/>
      <c r="C61" s="122"/>
      <c r="D61" s="144"/>
      <c r="E61" s="14"/>
    </row>
    <row r="62" spans="2:5" ht="35.25" customHeight="1">
      <c r="B62" s="141"/>
      <c r="C62" s="122"/>
      <c r="D62" s="144"/>
      <c r="E62" s="14"/>
    </row>
    <row r="63" spans="2:5" ht="35.25" customHeight="1">
      <c r="B63" s="141"/>
      <c r="C63" s="122"/>
      <c r="D63" s="144"/>
      <c r="E63" s="14"/>
    </row>
    <row r="64" spans="2:5" ht="35.25" customHeight="1">
      <c r="B64" s="141"/>
      <c r="C64" s="122"/>
      <c r="D64" s="144"/>
      <c r="E64" s="14"/>
    </row>
    <row r="65" spans="2:5" ht="35.25" customHeight="1">
      <c r="B65" s="141"/>
      <c r="C65" s="122"/>
      <c r="D65" s="144"/>
      <c r="E65" s="14"/>
    </row>
    <row r="66" spans="2:5" ht="15">
      <c r="B66" s="180" t="s">
        <v>113</v>
      </c>
      <c r="C66" s="181"/>
      <c r="D66" s="182"/>
      <c r="E66" s="14"/>
    </row>
    <row r="67" spans="2:5" ht="35.25" customHeight="1">
      <c r="B67" s="5" t="s">
        <v>514</v>
      </c>
      <c r="C67" s="122"/>
      <c r="D67" s="144" t="s">
        <v>515</v>
      </c>
      <c r="E67" s="14"/>
    </row>
    <row r="68" spans="2:5" ht="35.25" customHeight="1">
      <c r="B68" s="141"/>
      <c r="C68" s="122"/>
      <c r="D68" s="144"/>
      <c r="E68" s="14"/>
    </row>
    <row r="69" spans="2:5" ht="35.25" customHeight="1">
      <c r="B69" s="141"/>
      <c r="C69" s="122"/>
      <c r="D69" s="144"/>
      <c r="E69" s="14"/>
    </row>
    <row r="70" spans="2:5" ht="35.25" customHeight="1">
      <c r="B70" s="141"/>
      <c r="C70" s="122"/>
      <c r="D70" s="144"/>
      <c r="E70" s="14"/>
    </row>
    <row r="71" spans="2:5" ht="35.25" customHeight="1">
      <c r="B71" s="141"/>
      <c r="C71" s="122"/>
      <c r="D71" s="144"/>
      <c r="E71" s="14"/>
    </row>
    <row r="72" spans="2:5" ht="35.25" customHeight="1">
      <c r="B72" s="141"/>
      <c r="C72" s="122"/>
      <c r="D72" s="144"/>
      <c r="E72" s="14"/>
    </row>
    <row r="73" spans="2:5" ht="35.25" customHeight="1">
      <c r="B73" s="141"/>
      <c r="C73" s="122"/>
      <c r="D73" s="144"/>
      <c r="E73" s="14"/>
    </row>
    <row r="74" spans="2:5" ht="35.25" customHeight="1">
      <c r="B74" s="141"/>
      <c r="C74" s="122"/>
      <c r="D74" s="144"/>
      <c r="E74" s="14"/>
    </row>
    <row r="75" spans="2:5" ht="35.25" customHeight="1">
      <c r="B75" s="141"/>
      <c r="C75" s="122"/>
      <c r="D75" s="144"/>
      <c r="E75" s="14"/>
    </row>
    <row r="76" spans="2:5" ht="35.25" customHeight="1">
      <c r="B76" s="141"/>
      <c r="C76" s="122"/>
      <c r="D76" s="144"/>
      <c r="E76" s="14"/>
    </row>
    <row r="77" spans="2:5" ht="15">
      <c r="B77" s="180" t="s">
        <v>70</v>
      </c>
      <c r="C77" s="181"/>
      <c r="D77" s="182"/>
      <c r="E77" s="14"/>
    </row>
    <row r="78" spans="2:5" ht="35.25" customHeight="1">
      <c r="B78" s="141" t="s">
        <v>517</v>
      </c>
      <c r="C78" s="122"/>
      <c r="D78" s="144" t="s">
        <v>516</v>
      </c>
      <c r="E78" s="14"/>
    </row>
    <row r="79" spans="2:5" ht="35.25" customHeight="1">
      <c r="B79" s="141"/>
      <c r="C79" s="122"/>
      <c r="D79" s="144"/>
      <c r="E79" s="14"/>
    </row>
    <row r="80" spans="2:5" ht="35.25" customHeight="1">
      <c r="B80" s="141"/>
      <c r="C80" s="122"/>
      <c r="D80" s="144"/>
      <c r="E80" s="14"/>
    </row>
    <row r="81" spans="2:5" ht="35.25" customHeight="1">
      <c r="B81" s="141"/>
      <c r="C81" s="122"/>
      <c r="D81" s="144"/>
      <c r="E81" s="14"/>
    </row>
    <row r="82" spans="2:5" ht="35.25" customHeight="1">
      <c r="B82" s="141"/>
      <c r="C82" s="122"/>
      <c r="D82" s="144"/>
      <c r="E82" s="14"/>
    </row>
    <row r="83" spans="2:5" ht="35.25" customHeight="1">
      <c r="B83" s="141"/>
      <c r="C83" s="122"/>
      <c r="D83" s="144"/>
      <c r="E83" s="14"/>
    </row>
    <row r="84" spans="2:5" ht="35.25" customHeight="1">
      <c r="B84" s="141"/>
      <c r="C84" s="122"/>
      <c r="D84" s="144"/>
      <c r="E84" s="14"/>
    </row>
    <row r="85" spans="2:5" ht="35.25" customHeight="1">
      <c r="B85" s="141"/>
      <c r="C85" s="122"/>
      <c r="D85" s="144"/>
      <c r="E85" s="14"/>
    </row>
    <row r="86" spans="2:5" ht="35.25" customHeight="1">
      <c r="B86" s="141"/>
      <c r="C86" s="122"/>
      <c r="D86" s="144"/>
      <c r="E86" s="14"/>
    </row>
    <row r="87" spans="2:5" ht="35.25" customHeight="1">
      <c r="B87" s="141"/>
      <c r="C87" s="122"/>
      <c r="D87" s="144"/>
      <c r="E87" s="14"/>
    </row>
    <row r="88" spans="2:5" ht="15">
      <c r="B88" s="180" t="s">
        <v>71</v>
      </c>
      <c r="C88" s="181"/>
      <c r="D88" s="182"/>
      <c r="E88" s="14"/>
    </row>
    <row r="89" spans="2:5" ht="35.25" customHeight="1">
      <c r="B89" s="141" t="s">
        <v>518</v>
      </c>
      <c r="C89" s="122"/>
      <c r="D89" s="144" t="s">
        <v>549</v>
      </c>
      <c r="E89" s="14"/>
    </row>
    <row r="90" spans="2:5" ht="35.25" customHeight="1">
      <c r="B90" s="141"/>
      <c r="C90" s="122"/>
      <c r="D90" s="144"/>
      <c r="E90" s="14"/>
    </row>
    <row r="91" spans="2:5" ht="35.25" customHeight="1">
      <c r="B91" s="141"/>
      <c r="C91" s="122"/>
      <c r="D91" s="144"/>
      <c r="E91" s="14"/>
    </row>
    <row r="92" spans="2:5" ht="35.25" customHeight="1">
      <c r="B92" s="141"/>
      <c r="C92" s="122"/>
      <c r="D92" s="144"/>
      <c r="E92" s="14"/>
    </row>
    <row r="93" spans="2:5" ht="35.25" customHeight="1">
      <c r="B93" s="141"/>
      <c r="C93" s="122"/>
      <c r="D93" s="144"/>
      <c r="E93" s="14"/>
    </row>
    <row r="94" spans="2:5" ht="35.25" customHeight="1">
      <c r="B94" s="141"/>
      <c r="C94" s="122"/>
      <c r="D94" s="144"/>
      <c r="E94" s="14"/>
    </row>
    <row r="95" spans="2:5" ht="35.25" customHeight="1">
      <c r="B95" s="141"/>
      <c r="C95" s="122"/>
      <c r="D95" s="144"/>
      <c r="E95" s="14"/>
    </row>
    <row r="96" spans="2:5" ht="35.25" customHeight="1">
      <c r="B96" s="141"/>
      <c r="C96" s="122"/>
      <c r="D96" s="144"/>
      <c r="E96" s="14"/>
    </row>
    <row r="97" spans="2:5" ht="35.25" customHeight="1">
      <c r="B97" s="141"/>
      <c r="C97" s="122"/>
      <c r="D97" s="144"/>
      <c r="E97" s="14"/>
    </row>
    <row r="98" spans="2:5" ht="35.25" customHeight="1">
      <c r="B98" s="141"/>
      <c r="C98" s="122"/>
      <c r="D98" s="144"/>
      <c r="E98" s="14"/>
    </row>
    <row r="99" spans="2:5" ht="15.75" thickBot="1">
      <c r="B99" s="180" t="s">
        <v>199</v>
      </c>
      <c r="C99" s="181"/>
      <c r="D99" s="182"/>
      <c r="E99" s="14"/>
    </row>
    <row r="100" spans="2:5" ht="35.25" customHeight="1" thickTop="1">
      <c r="B100" s="141" t="s">
        <v>520</v>
      </c>
      <c r="C100" s="122"/>
      <c r="D100" s="144" t="s">
        <v>519</v>
      </c>
      <c r="E100" s="14"/>
    </row>
    <row r="101" spans="2:5" ht="35.25" customHeight="1">
      <c r="B101" s="141"/>
      <c r="C101" s="122"/>
      <c r="D101" s="144"/>
      <c r="E101" s="14"/>
    </row>
    <row r="102" spans="2:5" ht="35.25" customHeight="1">
      <c r="B102" s="141"/>
      <c r="C102" s="122"/>
      <c r="D102" s="144"/>
      <c r="E102" s="14"/>
    </row>
    <row r="103" spans="2:5" ht="35.25" customHeight="1">
      <c r="B103" s="141"/>
      <c r="C103" s="122"/>
      <c r="D103" s="144"/>
      <c r="E103" s="14"/>
    </row>
    <row r="104" spans="2:5" ht="35.25" customHeight="1">
      <c r="B104" s="141"/>
      <c r="C104" s="122"/>
      <c r="D104" s="144"/>
      <c r="E104" s="14"/>
    </row>
    <row r="105" spans="2:5" ht="35.25" customHeight="1">
      <c r="B105" s="141"/>
      <c r="C105" s="122"/>
      <c r="D105" s="144"/>
      <c r="E105" s="14"/>
    </row>
    <row r="106" spans="2:5" ht="35.25" customHeight="1">
      <c r="B106" s="141"/>
      <c r="C106" s="122"/>
      <c r="D106" s="144"/>
      <c r="E106" s="14"/>
    </row>
    <row r="107" spans="2:5" ht="35.25" customHeight="1">
      <c r="B107" s="141"/>
      <c r="C107" s="122"/>
      <c r="D107" s="144"/>
      <c r="E107" s="14"/>
    </row>
    <row r="108" spans="2:5" ht="35.25" customHeight="1">
      <c r="B108" s="141"/>
      <c r="C108" s="122"/>
      <c r="D108" s="144"/>
      <c r="E108" s="14"/>
    </row>
    <row r="109" spans="2:5" ht="35.25" customHeight="1">
      <c r="B109" s="141"/>
      <c r="C109" s="122"/>
      <c r="D109" s="144"/>
      <c r="E109" s="14"/>
    </row>
    <row r="110" spans="2:5" s="12" customFormat="1" ht="15">
      <c r="B110" s="180" t="s">
        <v>100</v>
      </c>
      <c r="C110" s="181"/>
      <c r="D110" s="182"/>
      <c r="E110" s="34"/>
    </row>
    <row r="111" spans="2:5" s="12" customFormat="1" ht="35.25" customHeight="1">
      <c r="B111" s="141" t="s">
        <v>521</v>
      </c>
      <c r="C111" s="122"/>
      <c r="D111" s="144" t="s">
        <v>522</v>
      </c>
      <c r="E111" s="34"/>
    </row>
    <row r="112" spans="2:5" s="12" customFormat="1" ht="35.25" customHeight="1">
      <c r="B112" s="141"/>
      <c r="C112" s="122"/>
      <c r="D112" s="144"/>
      <c r="E112" s="34"/>
    </row>
    <row r="113" spans="2:5" s="12" customFormat="1" ht="35.25" customHeight="1">
      <c r="B113" s="141"/>
      <c r="C113" s="122"/>
      <c r="D113" s="144"/>
      <c r="E113" s="34"/>
    </row>
    <row r="114" spans="2:5" s="12" customFormat="1" ht="35.25" customHeight="1">
      <c r="B114" s="141"/>
      <c r="C114" s="122"/>
      <c r="D114" s="144"/>
      <c r="E114" s="34"/>
    </row>
    <row r="115" spans="2:5" s="12" customFormat="1" ht="35.25" customHeight="1">
      <c r="B115" s="141"/>
      <c r="C115" s="122"/>
      <c r="D115" s="144"/>
      <c r="E115" s="34"/>
    </row>
    <row r="116" spans="2:5" s="12" customFormat="1" ht="35.25" customHeight="1">
      <c r="B116" s="141"/>
      <c r="C116" s="122"/>
      <c r="D116" s="144"/>
      <c r="E116" s="34"/>
    </row>
    <row r="117" spans="2:5" s="12" customFormat="1" ht="35.25" customHeight="1">
      <c r="B117" s="141"/>
      <c r="C117" s="122"/>
      <c r="D117" s="144"/>
      <c r="E117" s="34"/>
    </row>
    <row r="118" spans="2:5" s="12" customFormat="1" ht="35.25" customHeight="1">
      <c r="B118" s="141"/>
      <c r="C118" s="122"/>
      <c r="D118" s="144"/>
      <c r="E118" s="34"/>
    </row>
    <row r="119" spans="2:5" s="12" customFormat="1" ht="35.25" customHeight="1">
      <c r="B119" s="141"/>
      <c r="C119" s="122"/>
      <c r="D119" s="144"/>
      <c r="E119" s="34"/>
    </row>
    <row r="120" spans="2:5" s="12" customFormat="1" ht="35.25" customHeight="1">
      <c r="B120" s="141"/>
      <c r="C120" s="122"/>
      <c r="D120" s="144"/>
      <c r="E120" s="34"/>
    </row>
    <row r="121" spans="2:5" ht="16.5">
      <c r="B121" s="174" t="s">
        <v>57</v>
      </c>
      <c r="C121" s="175"/>
      <c r="D121" s="176"/>
      <c r="E121" s="14"/>
    </row>
    <row r="122" spans="2:5" ht="15.75" thickBot="1">
      <c r="B122" s="180" t="s">
        <v>72</v>
      </c>
      <c r="C122" s="181"/>
      <c r="D122" s="182"/>
      <c r="E122" s="14"/>
    </row>
    <row r="123" spans="2:5" ht="35.25" customHeight="1" thickTop="1">
      <c r="B123" s="4" t="s">
        <v>529</v>
      </c>
      <c r="C123" s="120"/>
      <c r="D123" s="3" t="s">
        <v>533</v>
      </c>
      <c r="E123" s="14"/>
    </row>
    <row r="124" spans="2:5" s="12" customFormat="1" ht="35.25" customHeight="1">
      <c r="B124" s="7" t="s">
        <v>530</v>
      </c>
      <c r="C124" s="120"/>
      <c r="D124" s="2" t="s">
        <v>534</v>
      </c>
      <c r="E124" s="34"/>
    </row>
    <row r="125" spans="2:5" s="12" customFormat="1" ht="35.25" customHeight="1">
      <c r="B125" s="7" t="s">
        <v>531</v>
      </c>
      <c r="C125" s="120"/>
      <c r="D125" s="2" t="s">
        <v>535</v>
      </c>
      <c r="E125" s="34"/>
    </row>
    <row r="126" spans="2:5" s="12" customFormat="1" ht="35.25" customHeight="1">
      <c r="B126" s="141" t="s">
        <v>532</v>
      </c>
      <c r="C126" s="120"/>
      <c r="D126" s="2" t="s">
        <v>534</v>
      </c>
      <c r="E126" s="34"/>
    </row>
    <row r="127" spans="2:5" s="12" customFormat="1" ht="35.25" customHeight="1">
      <c r="B127" s="141"/>
      <c r="C127" s="120"/>
      <c r="D127" s="144"/>
      <c r="E127" s="34"/>
    </row>
    <row r="128" spans="2:5" s="12" customFormat="1" ht="35.25" customHeight="1">
      <c r="B128" s="141"/>
      <c r="C128" s="120"/>
      <c r="D128" s="144"/>
      <c r="E128" s="34"/>
    </row>
    <row r="129" spans="2:5" s="12" customFormat="1" ht="35.25" customHeight="1">
      <c r="B129" s="141"/>
      <c r="C129" s="120"/>
      <c r="D129" s="144"/>
      <c r="E129" s="34"/>
    </row>
    <row r="130" spans="2:5" s="12" customFormat="1" ht="35.25" customHeight="1">
      <c r="B130" s="141"/>
      <c r="C130" s="120"/>
      <c r="D130" s="144"/>
      <c r="E130" s="34"/>
    </row>
    <row r="131" spans="2:5" s="12" customFormat="1" ht="35.25" customHeight="1">
      <c r="B131" s="141"/>
      <c r="C131" s="120"/>
      <c r="D131" s="144"/>
      <c r="E131" s="34"/>
    </row>
    <row r="132" spans="2:5" s="12" customFormat="1" ht="35.25" customHeight="1">
      <c r="B132" s="141"/>
      <c r="C132" s="121"/>
      <c r="D132" s="144"/>
      <c r="E132" s="34"/>
    </row>
    <row r="133" spans="2:5" ht="15.75" thickBot="1">
      <c r="B133" s="180" t="s">
        <v>73</v>
      </c>
      <c r="C133" s="181"/>
      <c r="D133" s="182"/>
      <c r="E133" s="14"/>
    </row>
    <row r="134" spans="2:5" s="12" customFormat="1" ht="35.25" customHeight="1" thickTop="1">
      <c r="B134" s="4" t="s">
        <v>536</v>
      </c>
      <c r="C134" s="120"/>
      <c r="D134" s="3" t="s">
        <v>533</v>
      </c>
      <c r="E134" s="34"/>
    </row>
    <row r="135" spans="2:5" s="12" customFormat="1" ht="35.25" customHeight="1">
      <c r="B135" s="7" t="s">
        <v>531</v>
      </c>
      <c r="C135" s="120"/>
      <c r="D135" s="2" t="s">
        <v>537</v>
      </c>
      <c r="E135" s="34"/>
    </row>
    <row r="136" spans="2:5" s="12" customFormat="1" ht="35.25" customHeight="1">
      <c r="B136" s="141"/>
      <c r="C136" s="120"/>
      <c r="D136" s="144"/>
      <c r="E136" s="34"/>
    </row>
    <row r="137" spans="2:5" s="12" customFormat="1" ht="35.25" customHeight="1">
      <c r="B137" s="141"/>
      <c r="C137" s="120"/>
      <c r="D137" s="144"/>
      <c r="E137" s="34"/>
    </row>
    <row r="138" spans="2:5" s="12" customFormat="1" ht="35.25" customHeight="1">
      <c r="B138" s="141"/>
      <c r="C138" s="120"/>
      <c r="D138" s="144"/>
      <c r="E138" s="34"/>
    </row>
    <row r="139" spans="2:5" s="12" customFormat="1" ht="35.25" customHeight="1">
      <c r="B139" s="141"/>
      <c r="C139" s="120"/>
      <c r="D139" s="144"/>
      <c r="E139" s="34"/>
    </row>
    <row r="140" spans="2:5" s="12" customFormat="1" ht="35.25" customHeight="1">
      <c r="B140" s="141"/>
      <c r="C140" s="120"/>
      <c r="D140" s="144"/>
      <c r="E140" s="34"/>
    </row>
    <row r="141" spans="2:5" s="12" customFormat="1" ht="35.25" customHeight="1">
      <c r="B141" s="141"/>
      <c r="C141" s="120"/>
      <c r="D141" s="144"/>
      <c r="E141" s="34"/>
    </row>
    <row r="142" spans="2:5" s="12" customFormat="1" ht="35.25" customHeight="1">
      <c r="B142" s="141"/>
      <c r="C142" s="120"/>
      <c r="D142" s="144"/>
      <c r="E142" s="34"/>
    </row>
    <row r="143" spans="2:5" s="12" customFormat="1" ht="35.25" customHeight="1">
      <c r="B143" s="141"/>
      <c r="C143" s="121"/>
      <c r="D143" s="144"/>
      <c r="E143" s="34"/>
    </row>
    <row r="144" spans="2:5" ht="15.75" thickBot="1">
      <c r="B144" s="180" t="s">
        <v>74</v>
      </c>
      <c r="C144" s="181"/>
      <c r="D144" s="182"/>
      <c r="E144" s="14"/>
    </row>
    <row r="145" spans="2:5" s="12" customFormat="1" ht="35.25" customHeight="1" thickTop="1">
      <c r="B145" s="1" t="s">
        <v>538</v>
      </c>
      <c r="C145" s="120"/>
      <c r="D145" s="488" t="s">
        <v>539</v>
      </c>
      <c r="E145" s="34"/>
    </row>
    <row r="146" spans="2:5" s="12" customFormat="1" ht="35.25" customHeight="1">
      <c r="B146" s="141"/>
      <c r="C146" s="120"/>
      <c r="D146" s="144"/>
      <c r="E146" s="34"/>
    </row>
    <row r="147" spans="2:5" s="12" customFormat="1" ht="35.25" customHeight="1">
      <c r="B147" s="141"/>
      <c r="C147" s="120"/>
      <c r="D147" s="144"/>
      <c r="E147" s="34"/>
    </row>
    <row r="148" spans="2:5" s="12" customFormat="1" ht="35.25" customHeight="1">
      <c r="B148" s="141"/>
      <c r="C148" s="120"/>
      <c r="D148" s="144"/>
      <c r="E148" s="34"/>
    </row>
    <row r="149" spans="2:5" s="12" customFormat="1" ht="35.25" customHeight="1">
      <c r="B149" s="141"/>
      <c r="C149" s="120"/>
      <c r="D149" s="144"/>
      <c r="E149" s="34"/>
    </row>
    <row r="150" spans="2:5" s="12" customFormat="1" ht="35.25" customHeight="1">
      <c r="B150" s="141"/>
      <c r="C150" s="120"/>
      <c r="D150" s="144"/>
      <c r="E150" s="34"/>
    </row>
    <row r="151" spans="2:5" s="12" customFormat="1" ht="35.25" customHeight="1">
      <c r="B151" s="141"/>
      <c r="C151" s="120"/>
      <c r="D151" s="144"/>
      <c r="E151" s="34"/>
    </row>
    <row r="152" spans="2:5" s="12" customFormat="1" ht="35.25" customHeight="1">
      <c r="B152" s="141"/>
      <c r="C152" s="120"/>
      <c r="D152" s="144"/>
      <c r="E152" s="34"/>
    </row>
    <row r="153" spans="2:5" s="12" customFormat="1" ht="35.25" customHeight="1">
      <c r="B153" s="141"/>
      <c r="C153" s="120"/>
      <c r="D153" s="144"/>
      <c r="E153" s="34"/>
    </row>
    <row r="154" spans="2:5" s="12" customFormat="1" ht="35.25" customHeight="1">
      <c r="B154" s="141"/>
      <c r="C154" s="121"/>
      <c r="D154" s="144"/>
      <c r="E154" s="34"/>
    </row>
    <row r="155" spans="2:5" ht="15.75" thickBot="1">
      <c r="B155" s="180" t="s">
        <v>75</v>
      </c>
      <c r="C155" s="181"/>
      <c r="D155" s="182"/>
      <c r="E155" s="14"/>
    </row>
    <row r="156" spans="2:5" s="12" customFormat="1" ht="35.25" customHeight="1" thickTop="1">
      <c r="B156" s="1" t="s">
        <v>540</v>
      </c>
      <c r="C156" s="120"/>
      <c r="D156" s="144" t="s">
        <v>528</v>
      </c>
      <c r="E156" s="34"/>
    </row>
    <row r="157" spans="2:5" s="12" customFormat="1" ht="35.25" customHeight="1">
      <c r="B157" s="141"/>
      <c r="C157" s="120"/>
      <c r="D157" s="144"/>
      <c r="E157" s="34"/>
    </row>
    <row r="158" spans="2:5" s="12" customFormat="1" ht="35.25" customHeight="1">
      <c r="B158" s="141"/>
      <c r="C158" s="120"/>
      <c r="D158" s="144"/>
      <c r="E158" s="34"/>
    </row>
    <row r="159" spans="2:5" s="12" customFormat="1" ht="35.25" customHeight="1">
      <c r="B159" s="141"/>
      <c r="C159" s="120"/>
      <c r="D159" s="144"/>
      <c r="E159" s="34"/>
    </row>
    <row r="160" spans="2:5" s="12" customFormat="1" ht="35.25" customHeight="1">
      <c r="B160" s="141"/>
      <c r="C160" s="120"/>
      <c r="D160" s="144"/>
      <c r="E160" s="34"/>
    </row>
    <row r="161" spans="2:5" s="12" customFormat="1" ht="35.25" customHeight="1">
      <c r="B161" s="141"/>
      <c r="C161" s="120"/>
      <c r="D161" s="144"/>
      <c r="E161" s="34"/>
    </row>
    <row r="162" spans="2:5" s="12" customFormat="1" ht="35.25" customHeight="1">
      <c r="B162" s="141"/>
      <c r="C162" s="120"/>
      <c r="D162" s="144"/>
      <c r="E162" s="34"/>
    </row>
    <row r="163" spans="2:5" s="12" customFormat="1" ht="35.25" customHeight="1">
      <c r="B163" s="141"/>
      <c r="C163" s="120"/>
      <c r="D163" s="144"/>
      <c r="E163" s="34"/>
    </row>
    <row r="164" spans="2:5" s="12" customFormat="1" ht="35.25" customHeight="1">
      <c r="B164" s="141"/>
      <c r="C164" s="120"/>
      <c r="D164" s="144"/>
      <c r="E164" s="34"/>
    </row>
    <row r="165" spans="2:5" s="12" customFormat="1" ht="35.25" customHeight="1">
      <c r="B165" s="141"/>
      <c r="C165" s="121"/>
      <c r="D165" s="144"/>
      <c r="E165" s="34"/>
    </row>
    <row r="166" spans="2:5" ht="15.75" thickBot="1">
      <c r="B166" s="180" t="s">
        <v>76</v>
      </c>
      <c r="C166" s="181"/>
      <c r="D166" s="182"/>
      <c r="E166" s="14"/>
    </row>
    <row r="167" spans="2:5" s="12" customFormat="1" ht="35.25" customHeight="1" thickTop="1">
      <c r="B167" s="1" t="s">
        <v>541</v>
      </c>
      <c r="C167" s="120"/>
      <c r="D167" s="144" t="s">
        <v>528</v>
      </c>
      <c r="E167" s="34"/>
    </row>
    <row r="168" spans="2:5" s="12" customFormat="1" ht="35.25" customHeight="1">
      <c r="B168" s="141"/>
      <c r="C168" s="120"/>
      <c r="D168" s="144"/>
      <c r="E168" s="34"/>
    </row>
    <row r="169" spans="2:5" s="12" customFormat="1" ht="35.25" customHeight="1">
      <c r="B169" s="141"/>
      <c r="C169" s="120"/>
      <c r="D169" s="144"/>
      <c r="E169" s="34"/>
    </row>
    <row r="170" spans="2:5" s="12" customFormat="1" ht="35.25" customHeight="1">
      <c r="B170" s="141"/>
      <c r="C170" s="120"/>
      <c r="D170" s="144"/>
      <c r="E170" s="34"/>
    </row>
    <row r="171" spans="2:5" s="12" customFormat="1" ht="35.25" customHeight="1">
      <c r="B171" s="141"/>
      <c r="C171" s="120"/>
      <c r="D171" s="144"/>
      <c r="E171" s="34"/>
    </row>
    <row r="172" spans="2:5" s="12" customFormat="1" ht="35.25" customHeight="1">
      <c r="B172" s="141"/>
      <c r="C172" s="120"/>
      <c r="D172" s="144"/>
      <c r="E172" s="34"/>
    </row>
    <row r="173" spans="2:5" s="12" customFormat="1" ht="35.25" customHeight="1">
      <c r="B173" s="141"/>
      <c r="C173" s="120"/>
      <c r="D173" s="144"/>
      <c r="E173" s="34"/>
    </row>
    <row r="174" spans="2:5" s="12" customFormat="1" ht="35.25" customHeight="1">
      <c r="B174" s="141"/>
      <c r="C174" s="120"/>
      <c r="D174" s="144"/>
      <c r="E174" s="34"/>
    </row>
    <row r="175" spans="2:5" s="12" customFormat="1" ht="35.25" customHeight="1">
      <c r="B175" s="141"/>
      <c r="C175" s="120"/>
      <c r="D175" s="144"/>
      <c r="E175" s="34"/>
    </row>
    <row r="176" spans="2:5" s="12" customFormat="1" ht="35.25" customHeight="1">
      <c r="B176" s="141"/>
      <c r="C176" s="121"/>
      <c r="D176" s="144"/>
      <c r="E176" s="34"/>
    </row>
    <row r="177" spans="2:5" ht="15.75" thickBot="1">
      <c r="B177" s="180" t="s">
        <v>78</v>
      </c>
      <c r="C177" s="181"/>
      <c r="D177" s="182"/>
      <c r="E177" s="8"/>
    </row>
    <row r="178" spans="2:5" s="12" customFormat="1" ht="35.25" customHeight="1" thickTop="1">
      <c r="B178" s="1" t="s">
        <v>542</v>
      </c>
      <c r="C178" s="120"/>
      <c r="D178" s="144" t="s">
        <v>528</v>
      </c>
      <c r="E178" s="34"/>
    </row>
    <row r="179" spans="2:5" s="12" customFormat="1" ht="35.25" customHeight="1">
      <c r="B179" s="141"/>
      <c r="C179" s="120"/>
      <c r="D179" s="144"/>
      <c r="E179" s="34"/>
    </row>
    <row r="180" spans="2:5" s="12" customFormat="1" ht="35.25" customHeight="1">
      <c r="B180" s="141"/>
      <c r="C180" s="120"/>
      <c r="D180" s="144"/>
      <c r="E180" s="34"/>
    </row>
    <row r="181" spans="2:5" s="12" customFormat="1" ht="35.25" customHeight="1">
      <c r="B181" s="141"/>
      <c r="C181" s="120"/>
      <c r="D181" s="144"/>
      <c r="E181" s="34"/>
    </row>
    <row r="182" spans="2:5" s="12" customFormat="1" ht="35.25" customHeight="1">
      <c r="B182" s="141"/>
      <c r="C182" s="120"/>
      <c r="D182" s="144"/>
      <c r="E182" s="34"/>
    </row>
    <row r="183" spans="2:5" s="12" customFormat="1" ht="35.25" customHeight="1">
      <c r="B183" s="141"/>
      <c r="C183" s="120"/>
      <c r="D183" s="144"/>
      <c r="E183" s="34"/>
    </row>
    <row r="184" spans="2:5" s="12" customFormat="1" ht="35.25" customHeight="1">
      <c r="B184" s="141"/>
      <c r="C184" s="120"/>
      <c r="D184" s="144"/>
      <c r="E184" s="34"/>
    </row>
    <row r="185" spans="2:5" s="12" customFormat="1" ht="35.25" customHeight="1">
      <c r="B185" s="141"/>
      <c r="C185" s="120"/>
      <c r="D185" s="144"/>
      <c r="E185" s="34"/>
    </row>
    <row r="186" spans="2:5" s="12" customFormat="1" ht="35.25" customHeight="1">
      <c r="B186" s="141"/>
      <c r="C186" s="120"/>
      <c r="D186" s="144"/>
      <c r="E186" s="34"/>
    </row>
    <row r="187" spans="2:5" s="12" customFormat="1" ht="35.25" customHeight="1">
      <c r="B187" s="141"/>
      <c r="C187" s="121"/>
      <c r="D187" s="144"/>
    </row>
    <row r="188" spans="2:5" ht="15">
      <c r="B188" s="180" t="s">
        <v>79</v>
      </c>
      <c r="C188" s="181"/>
      <c r="D188" s="182"/>
      <c r="E188" s="8"/>
    </row>
    <row r="189" spans="2:5" s="12" customFormat="1" ht="35.25" customHeight="1">
      <c r="B189" s="141" t="s">
        <v>543</v>
      </c>
      <c r="C189" s="120"/>
      <c r="D189" s="144" t="s">
        <v>544</v>
      </c>
      <c r="E189" s="34"/>
    </row>
    <row r="190" spans="2:5" s="12" customFormat="1" ht="35.25" customHeight="1">
      <c r="B190" s="141"/>
      <c r="C190" s="120"/>
      <c r="D190" s="144"/>
      <c r="E190" s="34"/>
    </row>
    <row r="191" spans="2:5" s="12" customFormat="1" ht="35.25" customHeight="1">
      <c r="B191" s="141"/>
      <c r="C191" s="120"/>
      <c r="D191" s="144"/>
      <c r="E191" s="34"/>
    </row>
    <row r="192" spans="2:5" s="12" customFormat="1" ht="35.25" customHeight="1">
      <c r="B192" s="141"/>
      <c r="C192" s="120"/>
      <c r="D192" s="144"/>
      <c r="E192" s="34"/>
    </row>
    <row r="193" spans="2:5" s="12" customFormat="1" ht="35.25" customHeight="1">
      <c r="B193" s="141"/>
      <c r="C193" s="120"/>
      <c r="D193" s="144"/>
      <c r="E193" s="34"/>
    </row>
    <row r="194" spans="2:5" s="12" customFormat="1" ht="35.25" customHeight="1">
      <c r="B194" s="141"/>
      <c r="C194" s="120"/>
      <c r="D194" s="144"/>
      <c r="E194" s="34"/>
    </row>
    <row r="195" spans="2:5" s="12" customFormat="1" ht="35.25" customHeight="1">
      <c r="B195" s="141"/>
      <c r="C195" s="120"/>
      <c r="D195" s="144"/>
      <c r="E195" s="34"/>
    </row>
    <row r="196" spans="2:5" s="12" customFormat="1" ht="35.25" customHeight="1">
      <c r="B196" s="141"/>
      <c r="C196" s="120"/>
      <c r="D196" s="144"/>
      <c r="E196" s="34"/>
    </row>
    <row r="197" spans="2:5" s="12" customFormat="1" ht="35.25" customHeight="1">
      <c r="B197" s="141"/>
      <c r="C197" s="120"/>
      <c r="D197" s="144"/>
      <c r="E197" s="34"/>
    </row>
    <row r="198" spans="2:5" s="12" customFormat="1" ht="35.25" customHeight="1">
      <c r="B198" s="141"/>
      <c r="C198" s="121"/>
      <c r="D198" s="144"/>
    </row>
    <row r="199" spans="2:5" ht="15.75" thickBot="1">
      <c r="B199" s="180" t="s">
        <v>81</v>
      </c>
      <c r="C199" s="181"/>
      <c r="D199" s="182"/>
      <c r="E199" s="8"/>
    </row>
    <row r="200" spans="2:5" s="12" customFormat="1" ht="35.25" customHeight="1" thickTop="1">
      <c r="B200" s="1" t="s">
        <v>545</v>
      </c>
      <c r="C200" s="120"/>
      <c r="D200" s="144" t="s">
        <v>546</v>
      </c>
      <c r="E200" s="34"/>
    </row>
    <row r="201" spans="2:5" s="12" customFormat="1" ht="35.25" customHeight="1">
      <c r="B201" s="141"/>
      <c r="C201" s="120"/>
      <c r="D201" s="144"/>
      <c r="E201" s="34"/>
    </row>
    <row r="202" spans="2:5" s="12" customFormat="1" ht="35.25" customHeight="1">
      <c r="B202" s="141"/>
      <c r="C202" s="120"/>
      <c r="D202" s="144"/>
      <c r="E202" s="34"/>
    </row>
    <row r="203" spans="2:5" s="12" customFormat="1" ht="35.25" customHeight="1">
      <c r="B203" s="141"/>
      <c r="C203" s="120"/>
      <c r="D203" s="144"/>
      <c r="E203" s="34"/>
    </row>
    <row r="204" spans="2:5" s="12" customFormat="1" ht="35.25" customHeight="1">
      <c r="B204" s="141"/>
      <c r="C204" s="120"/>
      <c r="D204" s="144"/>
      <c r="E204" s="34"/>
    </row>
    <row r="205" spans="2:5" s="12" customFormat="1" ht="35.25" customHeight="1">
      <c r="B205" s="141"/>
      <c r="C205" s="120"/>
      <c r="D205" s="144"/>
      <c r="E205" s="34"/>
    </row>
    <row r="206" spans="2:5" s="12" customFormat="1" ht="35.25" customHeight="1">
      <c r="B206" s="141"/>
      <c r="C206" s="120"/>
      <c r="D206" s="144"/>
      <c r="E206" s="34"/>
    </row>
    <row r="207" spans="2:5" s="12" customFormat="1" ht="35.25" customHeight="1">
      <c r="B207" s="141"/>
      <c r="C207" s="120"/>
      <c r="D207" s="144"/>
      <c r="E207" s="34"/>
    </row>
    <row r="208" spans="2:5" s="12" customFormat="1" ht="35.25" customHeight="1">
      <c r="B208" s="141"/>
      <c r="C208" s="120"/>
      <c r="D208" s="144"/>
      <c r="E208" s="34"/>
    </row>
    <row r="209" spans="1:4" s="12" customFormat="1" ht="35.25" customHeight="1">
      <c r="B209" s="148"/>
      <c r="C209" s="149"/>
      <c r="D209" s="150"/>
    </row>
    <row r="210" spans="1:4"/>
    <row r="211" spans="1:4" hidden="1">
      <c r="A211" s="37"/>
      <c r="B211" s="37"/>
      <c r="C211" s="37"/>
    </row>
    <row r="212" spans="1:4" hidden="1">
      <c r="A212" s="37"/>
      <c r="B212" s="44"/>
      <c r="C212" s="44"/>
    </row>
    <row r="213" spans="1:4" hidden="1">
      <c r="A213" s="37"/>
      <c r="B213" s="37"/>
      <c r="C213" s="11"/>
    </row>
    <row r="214" spans="1:4" hidden="1">
      <c r="B214" s="37"/>
      <c r="C214" s="11"/>
    </row>
    <row r="215" spans="1:4" hidden="1">
      <c r="B215" s="44"/>
      <c r="C215" s="44"/>
    </row>
    <row r="216" spans="1:4" ht="13.15" hidden="1" customHeight="1">
      <c r="B216" s="44"/>
      <c r="C216" s="44"/>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c r="A1" s="75" t="s">
        <v>105</v>
      </c>
    </row>
    <row r="2" spans="1:14" ht="15">
      <c r="H2" s="46"/>
      <c r="I2" s="46"/>
    </row>
    <row r="3" spans="1:14" s="49" customFormat="1" ht="112.15" customHeight="1">
      <c r="A3" s="54" t="s">
        <v>198</v>
      </c>
      <c r="B3" s="53"/>
      <c r="C3" s="53"/>
      <c r="D3" s="53"/>
      <c r="E3" s="53"/>
      <c r="F3" s="53"/>
      <c r="G3" s="53"/>
      <c r="H3" s="53"/>
      <c r="I3" s="53"/>
      <c r="J3" s="53"/>
      <c r="K3" s="53"/>
      <c r="L3" s="53"/>
      <c r="M3" s="53"/>
      <c r="N3" s="53"/>
    </row>
    <row r="4" spans="1:14" s="49" customFormat="1" ht="16.5" customHeight="1">
      <c r="A4" s="55"/>
      <c r="B4" s="46"/>
      <c r="C4" s="46"/>
      <c r="D4" s="46"/>
      <c r="E4" s="46"/>
      <c r="F4" s="46"/>
      <c r="G4" s="46"/>
      <c r="H4" s="10"/>
      <c r="I4" s="10"/>
      <c r="J4" s="46"/>
      <c r="K4" s="46"/>
      <c r="L4" s="46"/>
      <c r="M4" s="46"/>
      <c r="N4" s="46"/>
    </row>
    <row r="5" spans="1:14" ht="15">
      <c r="A5" s="10" t="s">
        <v>106</v>
      </c>
      <c r="E5" s="46"/>
      <c r="F5" s="46"/>
      <c r="G5" s="46"/>
      <c r="J5" s="46"/>
    </row>
    <row r="6" spans="1:14" ht="15">
      <c r="A6" s="10" t="s">
        <v>107</v>
      </c>
      <c r="E6" s="46"/>
      <c r="F6" s="46"/>
      <c r="G6" s="46"/>
      <c r="J6" s="46"/>
    </row>
    <row r="7" spans="1:14"/>
    <row r="8" spans="1:14">
      <c r="A8" s="10" t="s">
        <v>108</v>
      </c>
    </row>
    <row r="9" spans="1:14">
      <c r="A9" s="10"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c r="A1" s="76"/>
      <c r="B1" s="76"/>
      <c r="D1" s="39"/>
      <c r="F1" s="40"/>
      <c r="H1" s="40"/>
    </row>
    <row r="2" spans="1:8" ht="31.5">
      <c r="A2" s="78" t="s">
        <v>423</v>
      </c>
      <c r="B2" s="79"/>
      <c r="C2" s="80"/>
      <c r="D2" s="81" t="s">
        <v>425</v>
      </c>
      <c r="E2" s="80"/>
      <c r="F2" s="81" t="s">
        <v>426</v>
      </c>
      <c r="G2" s="80"/>
      <c r="H2" s="81" t="s">
        <v>427</v>
      </c>
    </row>
    <row r="3" spans="1:8">
      <c r="A3" s="158" t="s">
        <v>130</v>
      </c>
      <c r="B3" s="159" t="s">
        <v>131</v>
      </c>
      <c r="C3" s="80"/>
      <c r="D3" s="77" t="s">
        <v>132</v>
      </c>
      <c r="E3" s="80"/>
      <c r="F3" s="82">
        <v>2011</v>
      </c>
      <c r="G3" s="80"/>
      <c r="H3" s="83" t="s">
        <v>133</v>
      </c>
    </row>
    <row r="4" spans="1:8">
      <c r="A4" s="156">
        <v>0</v>
      </c>
      <c r="B4" s="157">
        <v>0</v>
      </c>
      <c r="C4" s="80"/>
      <c r="D4" s="84" t="s">
        <v>134</v>
      </c>
      <c r="E4" s="80"/>
      <c r="F4" s="85">
        <v>2012</v>
      </c>
      <c r="G4" s="80"/>
      <c r="H4" s="86" t="s">
        <v>135</v>
      </c>
    </row>
    <row r="5" spans="1:8">
      <c r="A5" s="156">
        <v>1000</v>
      </c>
      <c r="B5" s="157">
        <v>8.3000000000000004E-2</v>
      </c>
      <c r="C5" s="80"/>
      <c r="D5" s="84" t="s">
        <v>136</v>
      </c>
      <c r="E5" s="80"/>
      <c r="F5" s="85">
        <v>2013</v>
      </c>
      <c r="G5" s="80"/>
      <c r="H5" s="80"/>
    </row>
    <row r="6" spans="1:8">
      <c r="A6" s="156">
        <v>2500</v>
      </c>
      <c r="B6" s="157">
        <v>5.1999999999999998E-2</v>
      </c>
      <c r="C6" s="80"/>
      <c r="D6" s="84" t="s">
        <v>137</v>
      </c>
      <c r="E6" s="80"/>
      <c r="F6" s="85">
        <v>2014</v>
      </c>
      <c r="G6" s="80"/>
      <c r="H6" s="80"/>
    </row>
    <row r="7" spans="1:8">
      <c r="A7" s="156">
        <v>5000</v>
      </c>
      <c r="B7" s="157">
        <v>3.6999999999999998E-2</v>
      </c>
      <c r="C7" s="80"/>
      <c r="D7" s="84" t="s">
        <v>138</v>
      </c>
      <c r="E7" s="80"/>
      <c r="F7" s="85">
        <v>2015</v>
      </c>
      <c r="G7" s="80"/>
      <c r="H7" s="80"/>
    </row>
    <row r="8" spans="1:8">
      <c r="A8" s="156">
        <v>10000</v>
      </c>
      <c r="B8" s="157">
        <v>2.5999999999999999E-2</v>
      </c>
      <c r="C8" s="80"/>
      <c r="D8" s="84" t="s">
        <v>139</v>
      </c>
      <c r="E8" s="80"/>
      <c r="F8" s="85">
        <v>2016</v>
      </c>
      <c r="G8" s="80"/>
      <c r="H8" s="80"/>
    </row>
    <row r="9" spans="1:8">
      <c r="A9" s="156">
        <v>25000</v>
      </c>
      <c r="B9" s="157">
        <v>1.6E-2</v>
      </c>
      <c r="C9" s="80"/>
      <c r="D9" s="84" t="s">
        <v>140</v>
      </c>
      <c r="E9" s="80"/>
      <c r="F9" s="85">
        <v>2017</v>
      </c>
      <c r="G9" s="80"/>
      <c r="H9" s="80"/>
    </row>
    <row r="10" spans="1:8">
      <c r="A10" s="156">
        <v>50000</v>
      </c>
      <c r="B10" s="157">
        <v>1.2E-2</v>
      </c>
      <c r="C10" s="80"/>
      <c r="D10" s="84" t="s">
        <v>141</v>
      </c>
      <c r="E10" s="80"/>
      <c r="F10" s="85">
        <v>2018</v>
      </c>
      <c r="G10" s="80"/>
      <c r="H10" s="80"/>
    </row>
    <row r="11" spans="1:8">
      <c r="A11" s="160">
        <v>75000</v>
      </c>
      <c r="B11" s="161">
        <v>0</v>
      </c>
      <c r="C11" s="80"/>
      <c r="D11" s="84" t="s">
        <v>142</v>
      </c>
      <c r="E11" s="80"/>
      <c r="F11" s="85">
        <v>2019</v>
      </c>
      <c r="G11" s="80"/>
      <c r="H11" s="80"/>
    </row>
    <row r="12" spans="1:8">
      <c r="A12" s="80"/>
      <c r="B12" s="80"/>
      <c r="C12" s="80"/>
      <c r="D12" s="84" t="s">
        <v>143</v>
      </c>
      <c r="E12" s="80"/>
      <c r="F12" s="85">
        <v>2020</v>
      </c>
      <c r="G12" s="80"/>
      <c r="H12" s="80"/>
    </row>
    <row r="13" spans="1:8">
      <c r="A13" s="80"/>
      <c r="B13" s="80"/>
      <c r="C13" s="80"/>
      <c r="D13" s="84" t="s">
        <v>144</v>
      </c>
      <c r="E13" s="80"/>
      <c r="F13" s="85">
        <v>2021</v>
      </c>
      <c r="G13" s="80"/>
      <c r="H13" s="80"/>
    </row>
    <row r="14" spans="1:8">
      <c r="A14" s="80"/>
      <c r="B14" s="80"/>
      <c r="C14" s="80"/>
      <c r="D14" s="84" t="s">
        <v>145</v>
      </c>
      <c r="E14" s="80"/>
      <c r="F14" s="85">
        <v>2022</v>
      </c>
      <c r="G14" s="80"/>
      <c r="H14" s="80"/>
    </row>
    <row r="15" spans="1:8" ht="15.75">
      <c r="A15" s="78" t="s">
        <v>424</v>
      </c>
      <c r="B15" s="79"/>
      <c r="C15" s="80"/>
      <c r="D15" s="84" t="s">
        <v>146</v>
      </c>
      <c r="E15" s="80"/>
      <c r="F15" s="85">
        <v>2023</v>
      </c>
      <c r="G15" s="80"/>
      <c r="H15" s="80"/>
    </row>
    <row r="16" spans="1:8">
      <c r="A16" s="158" t="s">
        <v>147</v>
      </c>
      <c r="B16" s="159" t="s">
        <v>148</v>
      </c>
      <c r="C16" s="80"/>
      <c r="D16" s="84" t="s">
        <v>150</v>
      </c>
      <c r="E16" s="80"/>
      <c r="F16" s="85">
        <v>2024</v>
      </c>
      <c r="G16" s="80"/>
      <c r="H16" s="80"/>
    </row>
    <row r="17" spans="1:8">
      <c r="A17" s="162">
        <v>0</v>
      </c>
      <c r="B17" s="164">
        <v>1</v>
      </c>
      <c r="C17" s="80"/>
      <c r="D17" s="84" t="s">
        <v>151</v>
      </c>
      <c r="E17" s="80"/>
      <c r="F17" s="85">
        <v>2025</v>
      </c>
      <c r="G17" s="80"/>
      <c r="H17" s="80"/>
    </row>
    <row r="18" spans="1:8">
      <c r="A18" s="163">
        <v>2500</v>
      </c>
      <c r="B18" s="165">
        <v>1.1639999999999999</v>
      </c>
      <c r="C18" s="80"/>
      <c r="D18" s="84" t="s">
        <v>152</v>
      </c>
      <c r="E18" s="80"/>
      <c r="F18" s="85">
        <v>2026</v>
      </c>
      <c r="G18" s="80"/>
      <c r="H18" s="80"/>
    </row>
    <row r="19" spans="1:8">
      <c r="A19" s="163">
        <v>5000</v>
      </c>
      <c r="B19" s="165">
        <v>1.4019999999999999</v>
      </c>
      <c r="C19" s="80"/>
      <c r="D19" s="84" t="s">
        <v>153</v>
      </c>
      <c r="E19" s="80"/>
      <c r="F19" s="85">
        <v>2027</v>
      </c>
      <c r="G19" s="80"/>
      <c r="H19" s="80"/>
    </row>
    <row r="20" spans="1:8">
      <c r="A20" s="166">
        <v>10000</v>
      </c>
      <c r="B20" s="167">
        <v>1.736</v>
      </c>
      <c r="C20" s="80"/>
      <c r="D20" s="84" t="s">
        <v>154</v>
      </c>
      <c r="E20" s="80"/>
      <c r="F20" s="85">
        <v>2028</v>
      </c>
      <c r="G20" s="80"/>
      <c r="H20" s="80"/>
    </row>
    <row r="21" spans="1:8">
      <c r="A21" s="80"/>
      <c r="B21" s="80"/>
      <c r="C21" s="80"/>
      <c r="D21" s="84" t="s">
        <v>155</v>
      </c>
      <c r="E21" s="80"/>
      <c r="F21" s="85">
        <v>2029</v>
      </c>
      <c r="G21" s="80"/>
      <c r="H21" s="80"/>
    </row>
    <row r="22" spans="1:8">
      <c r="A22" s="80"/>
      <c r="B22" s="80"/>
      <c r="C22" s="80"/>
      <c r="D22" s="84" t="s">
        <v>156</v>
      </c>
      <c r="E22" s="80"/>
      <c r="F22" s="85">
        <v>2030</v>
      </c>
      <c r="G22" s="80"/>
      <c r="H22" s="80"/>
    </row>
    <row r="23" spans="1:8">
      <c r="A23" s="80"/>
      <c r="B23" s="80"/>
      <c r="C23" s="80"/>
      <c r="D23" s="84" t="s">
        <v>157</v>
      </c>
      <c r="E23" s="80"/>
      <c r="F23" s="85">
        <v>2031</v>
      </c>
      <c r="G23" s="80"/>
      <c r="H23" s="80"/>
    </row>
    <row r="24" spans="1:8">
      <c r="A24" s="80"/>
      <c r="B24" s="80"/>
      <c r="C24" s="80"/>
      <c r="D24" s="84" t="s">
        <v>158</v>
      </c>
      <c r="E24" s="80"/>
      <c r="F24" s="85">
        <v>2032</v>
      </c>
      <c r="G24" s="80"/>
      <c r="H24" s="80"/>
    </row>
    <row r="25" spans="1:8">
      <c r="A25" s="80"/>
      <c r="B25" s="80"/>
      <c r="C25" s="80"/>
      <c r="D25" s="84" t="s">
        <v>159</v>
      </c>
      <c r="E25" s="80"/>
      <c r="F25" s="85">
        <v>2033</v>
      </c>
      <c r="G25" s="80"/>
      <c r="H25" s="80"/>
    </row>
    <row r="26" spans="1:8">
      <c r="A26" s="80"/>
      <c r="B26" s="80"/>
      <c r="C26" s="80"/>
      <c r="D26" s="84" t="s">
        <v>160</v>
      </c>
      <c r="E26" s="80"/>
      <c r="F26" s="85">
        <v>2034</v>
      </c>
      <c r="G26" s="80"/>
      <c r="H26" s="80"/>
    </row>
    <row r="27" spans="1:8">
      <c r="A27" s="80"/>
      <c r="B27" s="80"/>
      <c r="C27" s="80"/>
      <c r="D27" s="84" t="s">
        <v>161</v>
      </c>
      <c r="E27" s="80"/>
      <c r="F27" s="85">
        <v>2035</v>
      </c>
      <c r="G27" s="80"/>
      <c r="H27" s="80"/>
    </row>
    <row r="28" spans="1:8">
      <c r="A28" s="80"/>
      <c r="B28" s="80"/>
      <c r="C28" s="80"/>
      <c r="D28" s="84" t="s">
        <v>162</v>
      </c>
      <c r="E28" s="80"/>
      <c r="F28" s="85">
        <v>2036</v>
      </c>
      <c r="G28" s="80"/>
      <c r="H28" s="80"/>
    </row>
    <row r="29" spans="1:8">
      <c r="A29" s="80"/>
      <c r="B29" s="80"/>
      <c r="C29" s="80"/>
      <c r="D29" s="84" t="s">
        <v>163</v>
      </c>
      <c r="E29" s="80"/>
      <c r="F29" s="85">
        <v>2037</v>
      </c>
      <c r="G29" s="80"/>
      <c r="H29" s="80"/>
    </row>
    <row r="30" spans="1:8">
      <c r="A30" s="80"/>
      <c r="B30" s="80"/>
      <c r="C30" s="80"/>
      <c r="D30" s="84" t="s">
        <v>164</v>
      </c>
      <c r="E30" s="80"/>
      <c r="F30" s="85">
        <v>2038</v>
      </c>
      <c r="G30" s="80"/>
      <c r="H30" s="80"/>
    </row>
    <row r="31" spans="1:8">
      <c r="A31" s="80"/>
      <c r="B31" s="80"/>
      <c r="C31" s="80"/>
      <c r="D31" s="84" t="s">
        <v>165</v>
      </c>
      <c r="E31" s="80"/>
      <c r="F31" s="85">
        <v>2039</v>
      </c>
      <c r="G31" s="80"/>
      <c r="H31" s="80"/>
    </row>
    <row r="32" spans="1:8">
      <c r="A32" s="80"/>
      <c r="B32" s="80"/>
      <c r="C32" s="80"/>
      <c r="D32" s="84" t="s">
        <v>166</v>
      </c>
      <c r="E32" s="80"/>
      <c r="F32" s="85">
        <v>2040</v>
      </c>
      <c r="G32" s="80"/>
      <c r="H32" s="80"/>
    </row>
    <row r="33" spans="1:8">
      <c r="A33" s="80"/>
      <c r="B33" s="80"/>
      <c r="C33" s="80"/>
      <c r="D33" s="84" t="s">
        <v>167</v>
      </c>
      <c r="E33" s="80"/>
      <c r="F33" s="85">
        <v>2041</v>
      </c>
      <c r="G33" s="80"/>
      <c r="H33" s="80"/>
    </row>
    <row r="34" spans="1:8">
      <c r="A34" s="80"/>
      <c r="B34" s="80"/>
      <c r="C34" s="80"/>
      <c r="D34" s="84" t="s">
        <v>168</v>
      </c>
      <c r="E34" s="80"/>
      <c r="F34" s="85">
        <v>2042</v>
      </c>
      <c r="G34" s="80"/>
      <c r="H34" s="80"/>
    </row>
    <row r="35" spans="1:8">
      <c r="A35" s="80"/>
      <c r="B35" s="80"/>
      <c r="C35" s="80"/>
      <c r="D35" s="84" t="s">
        <v>169</v>
      </c>
      <c r="E35" s="80"/>
      <c r="F35" s="85">
        <v>2043</v>
      </c>
      <c r="G35" s="80"/>
      <c r="H35" s="80"/>
    </row>
    <row r="36" spans="1:8">
      <c r="A36" s="80"/>
      <c r="B36" s="80"/>
      <c r="C36" s="80"/>
      <c r="D36" s="84" t="s">
        <v>170</v>
      </c>
      <c r="E36" s="80"/>
      <c r="F36" s="85">
        <v>2044</v>
      </c>
      <c r="G36" s="80"/>
      <c r="H36" s="80"/>
    </row>
    <row r="37" spans="1:8">
      <c r="A37" s="80"/>
      <c r="B37" s="80"/>
      <c r="C37" s="80"/>
      <c r="D37" s="84" t="s">
        <v>171</v>
      </c>
      <c r="E37" s="80"/>
      <c r="F37" s="85">
        <v>2045</v>
      </c>
      <c r="G37" s="80"/>
      <c r="H37" s="80"/>
    </row>
    <row r="38" spans="1:8">
      <c r="A38" s="80"/>
      <c r="B38" s="80"/>
      <c r="C38" s="80"/>
      <c r="D38" s="84" t="s">
        <v>172</v>
      </c>
      <c r="E38" s="80"/>
      <c r="F38" s="85">
        <v>2046</v>
      </c>
      <c r="G38" s="80"/>
      <c r="H38" s="80"/>
    </row>
    <row r="39" spans="1:8">
      <c r="A39" s="80"/>
      <c r="B39" s="80"/>
      <c r="C39" s="80"/>
      <c r="D39" s="84" t="s">
        <v>173</v>
      </c>
      <c r="E39" s="80"/>
      <c r="F39" s="85">
        <v>2047</v>
      </c>
      <c r="G39" s="80"/>
      <c r="H39" s="80"/>
    </row>
    <row r="40" spans="1:8">
      <c r="A40" s="80"/>
      <c r="B40" s="80"/>
      <c r="C40" s="80"/>
      <c r="D40" s="84" t="s">
        <v>174</v>
      </c>
      <c r="E40" s="80"/>
      <c r="F40" s="85">
        <v>2048</v>
      </c>
      <c r="G40" s="80"/>
      <c r="H40" s="80"/>
    </row>
    <row r="41" spans="1:8">
      <c r="A41" s="80"/>
      <c r="B41" s="80"/>
      <c r="C41" s="80"/>
      <c r="D41" s="84" t="s">
        <v>175</v>
      </c>
      <c r="E41" s="80"/>
      <c r="F41" s="85">
        <v>2049</v>
      </c>
      <c r="G41" s="80"/>
      <c r="H41" s="80"/>
    </row>
    <row r="42" spans="1:8">
      <c r="A42" s="80"/>
      <c r="B42" s="80"/>
      <c r="C42" s="80"/>
      <c r="D42" s="84" t="s">
        <v>176</v>
      </c>
      <c r="E42" s="80"/>
      <c r="F42" s="85">
        <v>2050</v>
      </c>
      <c r="G42" s="80"/>
      <c r="H42" s="80"/>
    </row>
    <row r="43" spans="1:8">
      <c r="A43" s="80"/>
      <c r="B43" s="80"/>
      <c r="C43" s="80"/>
      <c r="D43" s="84" t="s">
        <v>177</v>
      </c>
      <c r="E43" s="80"/>
      <c r="F43" s="85">
        <v>2051</v>
      </c>
      <c r="G43" s="80"/>
      <c r="H43" s="80"/>
    </row>
    <row r="44" spans="1:8">
      <c r="A44" s="80"/>
      <c r="B44" s="80"/>
      <c r="C44" s="80"/>
      <c r="D44" s="84" t="s">
        <v>178</v>
      </c>
      <c r="E44" s="80"/>
      <c r="F44" s="85">
        <v>2052</v>
      </c>
      <c r="G44" s="80"/>
      <c r="H44" s="80"/>
    </row>
    <row r="45" spans="1:8">
      <c r="A45" s="80"/>
      <c r="B45" s="80"/>
      <c r="C45" s="80"/>
      <c r="D45" s="84" t="s">
        <v>179</v>
      </c>
      <c r="E45" s="80"/>
      <c r="F45" s="85">
        <v>2053</v>
      </c>
      <c r="G45" s="80"/>
      <c r="H45" s="80"/>
    </row>
    <row r="46" spans="1:8">
      <c r="A46" s="80"/>
      <c r="B46" s="80"/>
      <c r="C46" s="80"/>
      <c r="D46" s="84" t="s">
        <v>180</v>
      </c>
      <c r="E46" s="80"/>
      <c r="F46" s="85">
        <v>2054</v>
      </c>
      <c r="G46" s="80"/>
      <c r="H46" s="80"/>
    </row>
    <row r="47" spans="1:8">
      <c r="A47" s="80"/>
      <c r="B47" s="80"/>
      <c r="C47" s="80"/>
      <c r="D47" s="84" t="s">
        <v>181</v>
      </c>
      <c r="E47" s="80"/>
      <c r="F47" s="85">
        <v>2055</v>
      </c>
      <c r="G47" s="80"/>
      <c r="H47" s="80"/>
    </row>
    <row r="48" spans="1:8">
      <c r="A48" s="80"/>
      <c r="B48" s="80"/>
      <c r="C48" s="80"/>
      <c r="D48" s="84" t="s">
        <v>182</v>
      </c>
      <c r="E48" s="80"/>
      <c r="F48" s="85">
        <v>2056</v>
      </c>
      <c r="G48" s="80"/>
      <c r="H48" s="80"/>
    </row>
    <row r="49" spans="1:8">
      <c r="A49" s="80"/>
      <c r="B49" s="80"/>
      <c r="C49" s="80"/>
      <c r="D49" s="84" t="s">
        <v>183</v>
      </c>
      <c r="E49" s="80"/>
      <c r="F49" s="85">
        <v>2057</v>
      </c>
      <c r="G49" s="80"/>
      <c r="H49" s="80"/>
    </row>
    <row r="50" spans="1:8">
      <c r="A50" s="80"/>
      <c r="B50" s="80"/>
      <c r="C50" s="80"/>
      <c r="D50" s="84" t="s">
        <v>184</v>
      </c>
      <c r="E50" s="80"/>
      <c r="F50" s="85">
        <v>2058</v>
      </c>
      <c r="G50" s="80"/>
      <c r="H50" s="80"/>
    </row>
    <row r="51" spans="1:8">
      <c r="A51" s="80"/>
      <c r="B51" s="80"/>
      <c r="C51" s="80"/>
      <c r="D51" s="84" t="s">
        <v>185</v>
      </c>
      <c r="E51" s="80"/>
      <c r="F51" s="85">
        <v>2059</v>
      </c>
      <c r="G51" s="80"/>
      <c r="H51" s="80"/>
    </row>
    <row r="52" spans="1:8">
      <c r="A52" s="80"/>
      <c r="B52" s="80"/>
      <c r="C52" s="80"/>
      <c r="D52" s="84" t="s">
        <v>186</v>
      </c>
      <c r="E52" s="80"/>
      <c r="F52" s="87">
        <v>2060</v>
      </c>
      <c r="G52" s="80"/>
      <c r="H52" s="80"/>
    </row>
    <row r="53" spans="1:8">
      <c r="A53" s="80"/>
      <c r="B53" s="80"/>
      <c r="C53" s="80"/>
      <c r="D53" s="84" t="s">
        <v>187</v>
      </c>
      <c r="E53" s="80"/>
      <c r="F53" s="80"/>
      <c r="G53" s="80"/>
      <c r="H53" s="80"/>
    </row>
    <row r="54" spans="1:8">
      <c r="A54" s="80"/>
      <c r="B54" s="80"/>
      <c r="C54" s="80"/>
      <c r="D54" s="84" t="s">
        <v>188</v>
      </c>
      <c r="E54" s="80"/>
      <c r="F54" s="80"/>
      <c r="G54" s="80"/>
      <c r="H54" s="80"/>
    </row>
    <row r="55" spans="1:8">
      <c r="A55" s="80"/>
      <c r="B55" s="80"/>
      <c r="C55" s="80"/>
      <c r="D55" s="84" t="s">
        <v>189</v>
      </c>
      <c r="E55" s="80"/>
      <c r="F55" s="80"/>
      <c r="G55" s="80"/>
      <c r="H55" s="80"/>
    </row>
    <row r="56" spans="1:8">
      <c r="A56" s="80"/>
      <c r="B56" s="80"/>
      <c r="C56" s="80"/>
      <c r="D56" s="84" t="s">
        <v>190</v>
      </c>
      <c r="E56" s="80"/>
      <c r="F56" s="80"/>
      <c r="G56" s="80"/>
      <c r="H56" s="80"/>
    </row>
    <row r="57" spans="1:8">
      <c r="A57" s="80"/>
      <c r="B57" s="80"/>
      <c r="C57" s="80"/>
      <c r="D57" s="84" t="s">
        <v>191</v>
      </c>
      <c r="E57" s="80"/>
      <c r="F57" s="80"/>
      <c r="G57" s="80"/>
      <c r="H57" s="80"/>
    </row>
    <row r="58" spans="1:8">
      <c r="A58" s="80"/>
      <c r="B58" s="80"/>
      <c r="C58" s="80"/>
      <c r="D58" s="84" t="s">
        <v>192</v>
      </c>
      <c r="E58" s="80"/>
      <c r="F58" s="80"/>
      <c r="G58" s="80"/>
      <c r="H58" s="80"/>
    </row>
    <row r="59" spans="1:8">
      <c r="A59" s="80"/>
      <c r="B59" s="80"/>
      <c r="C59" s="80"/>
      <c r="D59" s="84" t="s">
        <v>193</v>
      </c>
      <c r="E59" s="80"/>
      <c r="F59" s="80"/>
      <c r="G59" s="80"/>
      <c r="H59" s="80"/>
    </row>
    <row r="60" spans="1:8">
      <c r="A60" s="80"/>
      <c r="B60" s="80"/>
      <c r="C60" s="80"/>
      <c r="D60" s="88" t="s">
        <v>194</v>
      </c>
      <c r="E60" s="80"/>
      <c r="F60" s="80"/>
      <c r="G60" s="80"/>
      <c r="H60" s="80"/>
    </row>
    <row r="61" spans="1:8">
      <c r="A61" s="80"/>
      <c r="B61" s="80"/>
      <c r="C61" s="80"/>
      <c r="D61" s="89" t="s">
        <v>149</v>
      </c>
      <c r="E61" s="80"/>
      <c r="F61" s="80"/>
      <c r="G61" s="80"/>
      <c r="H61" s="80"/>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Paul Cooley</cp:lastModifiedBy>
  <cp:lastPrinted>2014-12-18T11:24:00Z</cp:lastPrinted>
  <dcterms:created xsi:type="dcterms:W3CDTF">2012-03-15T16:14:51Z</dcterms:created>
  <dcterms:modified xsi:type="dcterms:W3CDTF">2016-08-01T14:54:21Z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