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6024"/>
  <workbookPr codeName="ThisWorkbook" autoCompressPictures="0"/>
  <workbookProtection workbookPassword="D429" lockStructure="1"/>
  <bookViews>
    <workbookView xWindow="12800" yWindow="-20" windowWidth="12800" windowHeight="15460" tabRatio="836" firstSheet="2"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0001" calcMode="manual" concurrentCalc="0"/>
  <extLst>
    <ext xmlns:mx="http://schemas.microsoft.com/office/mac/excel/2008/main" uri="{7523E5D3-25F3-A5E0-1632-64F254C22452}">
      <mx:ArchID Flags="2"/>
    </ext>
  </extLst>
</workbook>
</file>

<file path=xl/calcChain.xml><?xml version="1.0" encoding="utf-8"?>
<calcChain xmlns="http://schemas.openxmlformats.org/spreadsheetml/2006/main">
  <c r="I5" i="4" l="1"/>
  <c r="G15" i="10"/>
  <c r="G7" i="10"/>
  <c r="G20" i="10"/>
  <c r="G19" i="10"/>
  <c r="G24" i="10"/>
  <c r="G25" i="10"/>
  <c r="G23" i="10"/>
  <c r="G27" i="10"/>
  <c r="G29" i="10"/>
  <c r="G31" i="10"/>
  <c r="G32" i="10"/>
  <c r="G28" i="10"/>
  <c r="G26" i="10"/>
  <c r="G30" i="10"/>
  <c r="G21" i="10"/>
  <c r="E5" i="4"/>
  <c r="G5" i="4"/>
  <c r="H5" i="4"/>
  <c r="E7" i="10"/>
  <c r="F7" i="10"/>
  <c r="E15" i="10"/>
  <c r="F15" i="10"/>
  <c r="E37" i="10"/>
  <c r="F37" i="10"/>
  <c r="F17" i="10"/>
  <c r="C12" i="10"/>
  <c r="D12" i="10"/>
  <c r="E12" i="10"/>
  <c r="C17" i="10"/>
  <c r="D17" i="10"/>
  <c r="F12" i="10"/>
  <c r="F44" i="10"/>
  <c r="E17" i="10"/>
  <c r="E44" i="10"/>
  <c r="G33" i="10"/>
  <c r="I24" i="18"/>
  <c r="E24" i="18"/>
  <c r="G8" i="10"/>
  <c r="I54" i="18"/>
  <c r="I12" i="4"/>
  <c r="G6" i="10"/>
  <c r="F40" i="10"/>
  <c r="G54" i="18"/>
  <c r="G12" i="4"/>
  <c r="H54" i="18"/>
  <c r="H12" i="4"/>
  <c r="E54" i="18"/>
  <c r="E12" i="4"/>
  <c r="E6" i="10"/>
  <c r="F6" i="10"/>
  <c r="E9" i="10"/>
  <c r="E10" i="10"/>
  <c r="E11" i="10"/>
  <c r="E8" i="10"/>
  <c r="F8" i="10"/>
  <c r="F9" i="10"/>
  <c r="F10" i="10"/>
  <c r="F11" i="10"/>
  <c r="E16" i="10"/>
  <c r="F16" i="10"/>
  <c r="C44" i="10"/>
  <c r="D44" i="10"/>
  <c r="F38" i="10"/>
  <c r="G9" i="10"/>
  <c r="G10" i="10"/>
  <c r="G16" i="10"/>
  <c r="F41" i="10"/>
  <c r="F46" i="10"/>
  <c r="F47" i="10"/>
  <c r="F50" i="10"/>
  <c r="F51" i="10"/>
  <c r="F49" i="10"/>
  <c r="F52" i="10"/>
  <c r="I22" i="4"/>
  <c r="H22" i="4"/>
  <c r="G22" i="4"/>
  <c r="F22" i="4"/>
  <c r="E22" i="4"/>
  <c r="D22" i="4"/>
  <c r="F54" i="18"/>
  <c r="F12" i="4"/>
  <c r="D12" i="4"/>
  <c r="F5" i="4"/>
  <c r="D5" i="4"/>
  <c r="I60" i="4"/>
  <c r="H60" i="4"/>
  <c r="G60" i="4"/>
  <c r="F60" i="4"/>
  <c r="E60" i="4"/>
  <c r="D60" i="4"/>
  <c r="I55" i="18"/>
  <c r="H55" i="18"/>
  <c r="G55" i="18"/>
  <c r="F55" i="18"/>
  <c r="E55" i="18"/>
  <c r="D55" i="18"/>
  <c r="D54" i="18"/>
</calcChain>
</file>

<file path=xl/sharedStrings.xml><?xml version="1.0" encoding="utf-8"?>
<sst xmlns="http://schemas.openxmlformats.org/spreadsheetml/2006/main" count="725" uniqueCount="574">
  <si>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</si>
  <si>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</si>
  <si>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</si>
  <si>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</si>
  <si>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</si>
  <si>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</si>
  <si>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</si>
  <si>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</si>
  <si>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</si>
  <si>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</si>
  <si>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</si>
  <si>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</si>
  <si>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</si>
  <si>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</si>
  <si>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</si>
  <si>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</si>
  <si>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</si>
  <si>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</si>
  <si>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</si>
  <si>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</si>
  <si>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</si>
  <si>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</si>
  <si>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</si>
  <si>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</si>
  <si>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</si>
  <si>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</si>
  <si>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</si>
  <si>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</si>
  <si>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</si>
  <si>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</si>
  <si>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</si>
  <si>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</si>
  <si>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</si>
  <si>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</si>
  <si>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</si>
  <si>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</si>
  <si>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</si>
  <si>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</si>
  <si>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</si>
  <si>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</si>
  <si>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</si>
  <si>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</si>
  <si>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</si>
  <si>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</si>
  <si>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</si>
  <si>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</si>
  <si>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</si>
  <si>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</si>
  <si>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</si>
  <si>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</si>
  <si>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</si>
  <si>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</si>
  <si>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</si>
  <si>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</si>
  <si>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</si>
  <si>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</si>
  <si>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</si>
  <si>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</si>
  <si>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</si>
  <si>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</si>
  <si>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</si>
  <si>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</si>
  <si>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</si>
  <si>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</si>
  <si>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</si>
  <si>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</si>
  <si>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</si>
  <si>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</si>
  <si>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</si>
  <si>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</si>
  <si>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</si>
  <si>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</si>
  <si>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</si>
  <si>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</si>
  <si>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</si>
  <si>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</si>
  <si>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</si>
  <si>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</si>
  <si>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</si>
  <si>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</si>
  <si>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</si>
  <si>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</si>
  <si>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</si>
  <si>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</si>
  <si>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</si>
  <si>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</si>
  <si>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</si>
  <si>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</si>
  <si>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</si>
  <si>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</si>
  <si>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</si>
  <si>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</si>
  <si>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</si>
  <si>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</si>
  <si>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</si>
  <si>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</si>
  <si>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</si>
  <si>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</si>
  <si>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</si>
  <si>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</si>
  <si>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</si>
  <si>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</si>
  <si>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</si>
  <si>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</si>
  <si>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</si>
  <si>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</si>
  <si>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</si>
  <si>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</si>
  <si>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</si>
  <si>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</si>
  <si>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</si>
  <si>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</si>
  <si>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</si>
  <si>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</si>
  <si>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</si>
  <si>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</si>
  <si>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</si>
  <si>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</si>
  <si>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</si>
  <si>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</si>
  <si>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</si>
  <si>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</si>
  <si>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</si>
  <si>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</si>
  <si>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</si>
  <si>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</si>
  <si>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</si>
  <si>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</si>
  <si>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</si>
  <si>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</si>
  <si>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</si>
  <si>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</si>
  <si>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</si>
  <si>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</si>
  <si>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</si>
  <si>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</si>
  <si>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</si>
  <si>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</si>
  <si>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</si>
  <si>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</si>
  <si>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</si>
  <si>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</si>
  <si>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</si>
  <si>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</si>
  <si>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</si>
  <si>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</si>
  <si>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</si>
  <si>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</si>
  <si>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</si>
  <si>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</si>
  <si>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</si>
  <si>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</si>
  <si>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</si>
  <si>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</si>
  <si>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</si>
  <si>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</si>
  <si>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</si>
  <si>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</si>
  <si>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</si>
  <si>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</si>
  <si>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</si>
  <si>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</si>
  <si>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</si>
  <si>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</si>
  <si>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</si>
  <si>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</si>
  <si>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</si>
  <si>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</si>
  <si>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</si>
  <si>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</si>
  <si>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</si>
  <si>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</si>
  <si>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</si>
  <si>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</si>
  <si>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</si>
  <si>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</si>
  <si>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</si>
  <si>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</si>
  <si>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</si>
  <si>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</si>
  <si>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</si>
  <si>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</si>
  <si>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</si>
  <si>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</si>
  <si>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</si>
  <si>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</si>
  <si>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</si>
  <si>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</si>
  <si>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</si>
  <si>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</si>
  <si>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</si>
  <si>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</si>
  <si>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</si>
  <si>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</si>
  <si>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</si>
  <si>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</si>
  <si>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</si>
  <si>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</si>
  <si>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</si>
  <si>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</si>
  <si>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</si>
  <si>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</si>
  <si>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</si>
  <si>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</si>
  <si>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</si>
  <si>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</si>
  <si>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</si>
  <si>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</si>
  <si>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</si>
  <si>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</si>
  <si>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</si>
  <si>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</si>
  <si>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</si>
  <si>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</si>
  <si>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</si>
  <si>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</si>
  <si>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</si>
  <si>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</si>
  <si>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</si>
  <si>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</si>
  <si>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</si>
  <si>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</si>
  <si>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</si>
  <si>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</si>
  <si>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</si>
  <si>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</si>
  <si>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</si>
  <si>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</si>
  <si>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</si>
  <si>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</si>
  <si>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</si>
  <si>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</si>
  <si>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</si>
  <si>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</si>
  <si>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</si>
  <si>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</si>
  <si>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</si>
  <si>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</si>
  <si>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</si>
  <si>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</si>
  <si>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</si>
  <si>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</si>
  <si>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</si>
  <si>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</si>
  <si>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</si>
  <si>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</si>
  <si>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</si>
  <si>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</si>
  <si>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</si>
  <si>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</si>
  <si>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</si>
  <si>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</si>
  <si>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</si>
  <si>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</si>
  <si>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</si>
  <si>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</si>
  <si>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</si>
  <si>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</si>
  <si>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</si>
  <si>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</si>
  <si>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</si>
  <si>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</si>
  <si>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</si>
  <si>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</si>
  <si>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</si>
  <si>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</si>
  <si>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</si>
  <si>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</si>
  <si>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</si>
  <si>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</si>
  <si>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</si>
  <si>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</si>
  <si>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</si>
  <si>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</si>
  <si>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</si>
  <si>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</si>
  <si>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</si>
  <si>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</si>
  <si>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</si>
  <si>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</si>
  <si>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</si>
  <si>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</si>
  <si>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</si>
  <si>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</si>
  <si>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</si>
  <si>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</si>
  <si>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</si>
  <si>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</si>
  <si>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</si>
  <si>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</si>
  <si>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</si>
  <si>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</si>
  <si>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</si>
  <si>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</si>
  <si>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</si>
  <si>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</si>
  <si>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</si>
  <si>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</si>
  <si>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</si>
  <si>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</si>
  <si>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</si>
  <si>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</si>
  <si>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</si>
  <si>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</si>
  <si>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</si>
  <si>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</si>
  <si>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</si>
  <si>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</si>
  <si>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</si>
  <si>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</si>
  <si>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</si>
  <si>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</si>
  <si>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</si>
  <si>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</si>
  <si>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</si>
  <si>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</si>
  <si>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</si>
  <si>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</si>
  <si>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</si>
  <si>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</si>
  <si>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</si>
  <si>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</si>
  <si>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</si>
  <si>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</si>
  <si>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</si>
  <si>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</si>
  <si>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</si>
  <si>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</si>
  <si>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</si>
  <si>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</si>
  <si>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</si>
  <si>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</si>
  <si>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</si>
  <si>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</si>
  <si>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</si>
  <si>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</si>
  <si>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</si>
  <si>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</si>
  <si>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</si>
  <si>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</si>
  <si>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</si>
  <si>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</si>
  <si>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</si>
  <si>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</si>
  <si>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</si>
  <si>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</si>
  <si>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</si>
  <si>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</si>
  <si>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</si>
  <si>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</si>
  <si>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</si>
  <si>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</si>
  <si>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</si>
  <si>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</si>
  <si>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</si>
  <si>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</si>
  <si>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</si>
  <si>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</si>
  <si>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</si>
  <si>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</si>
  <si>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</si>
  <si>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</si>
  <si>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</si>
  <si>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</si>
  <si>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</si>
  <si>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</si>
  <si>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</si>
  <si>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</si>
  <si>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</si>
  <si>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</si>
  <si>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</si>
  <si>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</si>
  <si>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</si>
  <si>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</si>
  <si>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</si>
  <si>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</si>
  <si>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</si>
  <si>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</si>
  <si>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</si>
  <si>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</si>
  <si>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</si>
  <si>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</si>
  <si>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</si>
  <si>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</si>
  <si>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</si>
  <si>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</si>
  <si>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</si>
  <si>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</si>
  <si>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</si>
  <si>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</si>
  <si>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</si>
  <si>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</si>
  <si>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</si>
  <si>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</si>
  <si>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</si>
  <si>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</si>
  <si>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</si>
  <si>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</si>
  <si>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</si>
  <si>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</si>
  <si>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</si>
  <si>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</si>
  <si>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</si>
  <si>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</si>
  <si>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</si>
  <si>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</si>
  <si>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</si>
  <si>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</si>
  <si>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</si>
  <si>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</si>
  <si>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</si>
  <si>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</si>
  <si>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</si>
  <si>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</si>
  <si>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</si>
  <si>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</si>
  <si>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</si>
  <si>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</si>
  <si>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</si>
  <si>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</si>
  <si>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</si>
  <si>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</si>
  <si>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</si>
  <si>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</si>
  <si>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</si>
  <si>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</si>
  <si>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</si>
  <si>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</si>
  <si>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</si>
  <si>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</si>
  <si>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</si>
  <si>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</si>
  <si>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</si>
  <si>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</si>
  <si>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</si>
  <si>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</si>
  <si>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</si>
  <si>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</si>
  <si>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</si>
  <si>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</si>
  <si>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</si>
  <si>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</si>
  <si>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</si>
  <si>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</si>
  <si>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</si>
  <si>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</si>
  <si>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</si>
  <si>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</si>
  <si>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</si>
  <si>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</si>
  <si>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</si>
  <si>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</si>
  <si>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</si>
  <si>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</si>
  <si>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</si>
  <si>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</si>
  <si>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</si>
  <si>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</si>
  <si>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</si>
  <si>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</si>
  <si>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</si>
  <si>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</si>
  <si>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</si>
  <si>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</si>
  <si>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</si>
  <si>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</si>
  <si>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</si>
  <si>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</si>
  <si>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</si>
  <si>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</si>
  <si>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</si>
  <si>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</si>
  <si>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</si>
  <si>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</si>
  <si>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</si>
  <si>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</si>
  <si>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</si>
  <si>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</si>
  <si>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</si>
  <si>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</si>
  <si>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</si>
  <si>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</si>
  <si>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</si>
  <si>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</si>
  <si>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</si>
  <si>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</si>
  <si>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</si>
  <si>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</si>
  <si>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</si>
  <si>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</si>
  <si>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</si>
  <si>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</si>
  <si>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</si>
  <si>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</si>
  <si>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Oscar Insurance Corporation</t>
  </si>
  <si>
    <t>2014</t>
  </si>
  <si>
    <t>295 Lafayette Street, 7th Floor New York City, NY 10012</t>
  </si>
  <si>
    <t>462043136</t>
  </si>
  <si>
    <t>74289</t>
  </si>
  <si>
    <t>679</t>
  </si>
  <si>
    <t>N/A</t>
  </si>
  <si>
    <t>Incurred but Not Reported Reserves for Oscar NY with incurred dates between 1/1/14 - 12/31/14 and estimated as of 12/31/14</t>
  </si>
  <si>
    <t>Incurred but Not Reported Reserves for Oscar NY with incurred dates between 1/1/14 - 12/31/14 and estimated as of 3/31/14</t>
  </si>
  <si>
    <t>Amount of prescription drug rebates due to Oscar NY but not yet paid as of 12/31 and 3/31 for the corresponding columns</t>
  </si>
  <si>
    <t>NCQA Accredidation Fees</t>
  </si>
  <si>
    <t>HEDIS Reporting and Compliance</t>
  </si>
  <si>
    <t>Delegated Case Management</t>
  </si>
  <si>
    <t>Post-Discharge Planning</t>
  </si>
  <si>
    <t>Prospective Drug Utilization Reviews</t>
  </si>
  <si>
    <t>Wellness Assessments</t>
  </si>
  <si>
    <t>Patient Coaching &amp; Education Blog</t>
  </si>
  <si>
    <t>Care Router</t>
  </si>
  <si>
    <t>Patient / Member Portal</t>
  </si>
  <si>
    <t>Public Reporting for Quality of Care</t>
  </si>
  <si>
    <t>Navinet</t>
  </si>
  <si>
    <t>N/A - amount paid is based on prior year premiums and Oscar NY did not have products in 2013</t>
  </si>
  <si>
    <t>Includes New York State's licensing fees, MTA and Franchise taxes for 2014</t>
  </si>
  <si>
    <t>Includes Risk Adjustment administration fees due to HHS</t>
  </si>
  <si>
    <t>Healthix</t>
  </si>
  <si>
    <t>Well Child Visit Call Campaign</t>
  </si>
  <si>
    <t>Flu Vaccine Incentive Program and VNS Flu program</t>
  </si>
  <si>
    <t>Wellness Incentive Program</t>
  </si>
  <si>
    <t>Marketing and administrative fees</t>
  </si>
  <si>
    <t>Recruiting</t>
  </si>
  <si>
    <t>Product Development</t>
  </si>
  <si>
    <t>Office Expenses</t>
  </si>
  <si>
    <t>Member Communication</t>
  </si>
  <si>
    <t>Consultant Fees</t>
  </si>
  <si>
    <t>Member Call Center</t>
  </si>
  <si>
    <t>Internal staff</t>
  </si>
  <si>
    <t>Cost of internal call center staff, including salaries and benefits, and related IT expenses to administer Oscar's Call Center</t>
  </si>
  <si>
    <t>Cost of internal resources, calculated as internal staff salaries times the percentage of time spent, used to outreach members for activities not directly associated with quality improvement</t>
  </si>
  <si>
    <t>Delegated vendor fees for consulting contracts including actuarial and finance, as well as audit fees</t>
  </si>
  <si>
    <t>Expenses related to maintaining office space, including office supplies, lease costs, utilities, printing and required insurance</t>
  </si>
  <si>
    <t>Cost of internal resources dedicated to staffing and recruitment</t>
  </si>
  <si>
    <t>Delegated Prospective Utilization Review Vendors</t>
  </si>
  <si>
    <t>Delegated medical management</t>
  </si>
  <si>
    <t>Delegated Claims Vendor</t>
  </si>
  <si>
    <t>Staff Salaries and Benefits</t>
  </si>
  <si>
    <t>IT and personnel expenses related to designing and testing new product concepts</t>
  </si>
  <si>
    <t>Premium Deficiency Reserve for 2015 policy year, estimated as of 12/31/2014</t>
  </si>
  <si>
    <t>Delegated Discharge Planning</t>
  </si>
  <si>
    <t>Fees paid marketing and administrative activities</t>
  </si>
  <si>
    <t>Diabetes Care Management Program</t>
  </si>
  <si>
    <t>Baby Care Care Management Program</t>
  </si>
  <si>
    <t>Prospective Drug Utilization Review Diabetes Program</t>
  </si>
  <si>
    <t>Prospective Drug Utilization Review Baby Care Program</t>
  </si>
  <si>
    <t>Total amount of claims incurred for Oscar NY between 1/1/14-12/31/14 and paid between 1/1/14-12/31/14 -  includes Medical, Rx, Dental and Vision claims, as well as HCRA (NY state claims-based assessment), Covered Lives Assessment (NY state census-based assessment) and deducted by CSR advance payment amounts</t>
  </si>
  <si>
    <t>Total amount of claims incurred for Oscar NY between 1/1/14-12/31/14 and paid between 1/1/14-3/31/15 -  includes Medical, Rx, Dental and Vision claims, as well as HCRA (NY state claims-based assessment), Covered Lives Assessment (NY state census-based assessment) -  CSR advanced payments were reported separately per the specified line item (2.18)</t>
  </si>
  <si>
    <t xml:space="preserve">Amount of PCORI paid for 2014 -  in the 12/31 column, this amount is included in Regulatory Authority License and Fees total -  in the 3/31 column, this tax was reallocated per line item </t>
  </si>
  <si>
    <t>Federal Reinsurance contributions due based on Oscar NY's 2014 membership per the regulation's methodology -  for the 12/31 column, this amount was booked in the Net Assumed Less Ceded Reinsurance Premium Earned line item</t>
  </si>
  <si>
    <t>Fees paid to attain NCQA accreditation -  allocation to market segments was not required since Oscar Insurance Corporation offered only individual products in New York for the 2014 MLR reporting year and therefore, all expenses were allocated to the New York Individual Market</t>
  </si>
  <si>
    <t>Cost of contracted vendor and internal resources, calculated as internal staff salaries times the percentage of time spent on HEDIS metric calculations and report development -  allocation to market segments was not required since Oscar Insurance Corporation offered only individual products in New York for the 2014 MLR reporting year and therefore, all expenses were allocated to the New York Individual Market</t>
  </si>
  <si>
    <t>Cost of internal resources, calculated as internal staff salaries times the percentage of time spent on administration of Oscar's Diabetes program -  allocation to market segments was not required since Oscar Insurance Corporation offered only individual products in New York for the 2014 MLR reporting year and therefore, all expenses were allocated to the New York Individual Market</t>
  </si>
  <si>
    <t>Cost of internal resources, calculated as internal staff salaries times the percentage of time spent on administration of Oscar's Baby Care program -  allocation to market segments was not required since Oscar Insurance Corporation offered only individual products in New York for the 2014 MLR reporting year and therefore, all expenses were allocated to the New York Individual Market</t>
  </si>
  <si>
    <t>Amount paid to delegated care management vendors, Alicare Care Management and Value Options ICM -  allocation to market segments was not required since Oscar Insurance Corporation offered only individual products in New York for the 2014 MLR reporting year and therefore, all expenses were allocated to the New York Individual Market</t>
  </si>
  <si>
    <t>Cost of relevant contracted vendors and internal resources, calculated as internal staff salaries times the percentage of time spent on administration of Oscar's Transitional Care (Post-Discharge planning) program -  allocation to market segments was not required since Oscar Insurance Corporation offered only individual products in New York for the 2014 MLR reporting year and therefore, all expenses were allocated to the New York Individual Market</t>
  </si>
  <si>
    <t>Cost of internal resources, calculated as internal staff salaries times the percentage of time spent, and IT costs required in developing and maintaining Healthix -  allocation to market segments was not required since Oscar Insurance Corporation offered only individual products in New York for the 2014 MLR reporting year and therefore, all expenses were allocated to the New York Individual Market</t>
  </si>
  <si>
    <t>Amount paid to delegated care management vendors, Alicare Care Management, for discharge planning activities -  allocation to market segments was not required since Oscar Insurance Corporation offered only individual products in New York for the 2014 MLR reporting year and therefore, all expenses were allocated to the New York Individual Market</t>
  </si>
  <si>
    <t>Cost of internal resources, calculated as internal staff salaries times the percentage of time spent, and IT costs required to conduct prospective drug utilization reviews -  allocation to market segments was not required since Oscar Insurance Corporation offered only individual products in New York for the 2014 MLR reporting year and therefore, all expenses were allocated to the New York Individual Market</t>
  </si>
  <si>
    <t>Amount paid to delegated vendors, Alicare Care Management and Value Options ICM, for prospective utilization reviews -  allocation to market segments was not required since Oscar Insurance Corporation offered only individual products in New York for the 2014 MLR reporting year and therefore, all expenses were allocated to the New York Individual Market</t>
  </si>
  <si>
    <t>Cost of internal resources, calculated as internal staff salaries times the percentage of time spent, to encourage well child visits among Oscar's members -  allocation to market segments was not required since Oscar Insurance Corporation offered only individual products in New York for the 2014 MLR reporting year and therefore, all expenses were allocated to the New York Individual Market</t>
  </si>
  <si>
    <t>Cost of internal resources, calculated as internal staff salaries times the percentage of time spent, used to outreach members and faciliate completion of wellness assessments -  allocation to market segments was not required since Oscar Insurance Corporation offered only individual products in New York for the 2014 MLR reporting year and therefore, all expenses were allocated to the New York Individual Market</t>
  </si>
  <si>
    <t>Cost of internal resources, calculated as internal staff salaries times the percentage of time spent, to develop wellness coaching and education blog -  allocation to market segments was not required since Oscar Insurance Corporation offered only individual products in New York for the 2014 MLR reporting year and therefore, all expenses were allocated to the New York Individual Market</t>
  </si>
  <si>
    <t>Cost of internal resources, calculated as internal staff salaries times the percentage of time spent, to develop the program to encourage flu vaccines among Oscar's members -  allocation to market segments was not required since Oscar Insurance Corporation offered only individual products in New York for the 2014 MLR reporting year and therefore, all expenses were allocated to the New York Individual Market</t>
  </si>
  <si>
    <t>Cost of internal resources, calculated as internal staff salaries times the percentage of time spent, to develop the program to encourage wellness visits among Oscar's members -  allocation to market segments was not required since Oscar Insurance Corporation offered only individual products in New York for the 2014 MLR reporting year and therefore, all expenses were allocated to the New York Individual Market</t>
  </si>
  <si>
    <t>Internal staff and IT costs associated with metric calculations and development of quality reports including CAHPS -  allocation to market segments was not required since Oscar Insurance Corporation offered only individual products in New York for the 2014 MLR reporting year and therefore, all expenses were allocated to the New York Individual Market</t>
  </si>
  <si>
    <t>IT cost and internal resources dedicated to the creation of interactive search tool to enable members to find information on quality of provider's available based on type of procedure or diagnosis -  allocation to market segments was not required since Oscar Insurance Corporation offered only individual products in New York for the 2014 MLR reporting year and therefore, all expenses were allocated to the New York Individual Market</t>
  </si>
  <si>
    <t>IT cost and internal resource dedicated to the creation of member portal, allowing secure and easy access to personal health records -  allocation to market segments was not required since Oscar Insurance Corporation offered only individual products in New York for the 2014 MLR reporting year and therefore, all expenses were allocated to the New York Individual Market</t>
  </si>
  <si>
    <t>IT cost and internal resources dedicated to the implementation of Navinet payer-provider solutions -  allocation to market segments was not required since Oscar Insurance Corporation offered only individual products in New York for the 2014 MLR reporting year and therefore, all expenses were allocated to the New York Individual Market</t>
  </si>
  <si>
    <t>Vendor fees for delegated medical management vendors for activities, such as retrospective and concurrent utilization reviews, that are not associated with quality improvement -  allocation to market segments was not required since Oscar Insurance Corporation offered only individual products in New York for the 2014 MLR reporting year and therefore, all expenses were allocated to the New York Individual Market</t>
  </si>
  <si>
    <t>Cost of contracted claims processing vendor, S&amp;S, to perform claims adjudication and activites related to EOBs as well as printing and mailing claims checks to providers and members -  allocation to market segments was not required since Oscar Insurance Corporation offered only individual products in New York for the 2014 MLR reporting year and therefore, all expenses were allocated to the New York Individual Market</t>
  </si>
  <si>
    <t>Internal staff and IT costs associated with claims processing, including vendor management, claims settlement and communication with members and providers around claims payments -  allocation to market segments was not required since Oscar Insurance Corporation offered only individual products in New York for the 2014 MLR reporting year and therefore, all expenses were allocated to the New York Individual Market</t>
  </si>
  <si>
    <t>Cost of internal staff, including salaries and benefits -  allocation to market segments was not required since Oscar Insurance Corporation offered only individual products in New York for the 2014 MLR reporting year and therefore, all expenses were allocated to the New York Individual Market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</si>
</sst>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2" formatCode="_-&quot;$&quot;* #,##0_-;\-&quot;$&quot;* #,##0_-;_-&quot;$&quot;* &quot;-&quot;_-;_-@_-"/>
    <numFmt numFmtId="41" formatCode="_-* #,##0_-;\-* #,##0_-;_-* &quot;-&quot;_-;_-@_-"/>
    <numFmt numFmtId="164" formatCode="&quot;$&quot;#,##0_);[Red]\(&quot;$&quot;#,##0\)"/>
    <numFmt numFmtId="165" formatCode="_(&quot;$&quot;* #,##0.00_);_(&quot;$&quot;* \(#,##0.00\);_(&quot;$&quot;* &quot;-&quot;??_);_(@_)"/>
    <numFmt numFmtId="166" formatCode="_(* #,##0.00_);_(* \(#,##0.00\);_(* &quot;-&quot;??_);_(@_)"/>
    <numFmt numFmtId="167" formatCode="_(&quot;$&quot;* #,##0_);_(&quot;$&quot;* \(#,##0\);_(&quot;$&quot;* &quot;-&quot;??_);_(@_)"/>
    <numFmt numFmtId="168" formatCode="0.0%"/>
    <numFmt numFmtId="169" formatCode="_(* #,##0_);_(* \(#,##0\);_(* &quot;-&quot;??_);_(@_)"/>
    <numFmt numFmtId="170" formatCode="_(* #,##0.0_);_(* \(#,##0.0\);_(* &quot;-&quot;??_);_(@_)"/>
    <numFmt numFmtId="171" formatCode="0.000"/>
    <numFmt numFmtId="172" formatCode="#,##0.000_);[Red]\(#,##0.000\)"/>
  </numFmts>
  <fonts count="34"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u/>
      <sz val="10"/>
      <color theme="10"/>
      <name val="Arial"/>
      <family val="2"/>
    </font>
    <font>
      <u/>
      <sz val="10"/>
      <color theme="11"/>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rgb="FF808080"/>
      </left>
      <right style="medium">
        <color auto="1"/>
      </right>
      <top style="thin">
        <color rgb="FF808080"/>
      </top>
      <bottom/>
      <diagonal/>
    </border>
  </borders>
  <cellStyleXfs count="807">
    <xf numFmtId="0" fontId="0" fillId="0" borderId="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9" fontId="31" fillId="0" borderId="0" applyFont="0" applyFill="0" applyBorder="0" applyAlignment="0" applyProtection="0"/>
    <xf numFmtId="165" fontId="31" fillId="0" borderId="0" applyFont="0" applyFill="0" applyBorder="0" applyAlignment="0" applyProtection="0"/>
    <xf numFmtId="42" fontId="31" fillId="0" borderId="0" applyFont="0" applyFill="0" applyBorder="0" applyAlignment="0" applyProtection="0"/>
    <xf numFmtId="166"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5" fontId="31" fillId="0" borderId="0" applyFont="0" applyFill="0" applyBorder="0" applyAlignment="0" applyProtection="0"/>
    <xf numFmtId="165" fontId="31" fillId="0" borderId="0" applyFont="0" applyFill="0" applyBorder="0" applyAlignment="0" applyProtection="0"/>
    <xf numFmtId="165" fontId="31" fillId="0" borderId="0" applyFont="0" applyFill="0" applyBorder="0" applyAlignment="0" applyProtection="0"/>
    <xf numFmtId="165" fontId="31" fillId="0" borderId="0" applyFont="0" applyFill="0" applyBorder="0" applyAlignment="0" applyProtection="0"/>
    <xf numFmtId="165" fontId="31" fillId="0" borderId="0" applyFont="0" applyFill="0" applyBorder="0" applyAlignment="0" applyProtection="0"/>
    <xf numFmtId="165" fontId="31" fillId="0" borderId="0" applyFont="0" applyFill="0" applyBorder="0" applyAlignment="0" applyProtection="0"/>
    <xf numFmtId="165" fontId="31" fillId="0" borderId="0" applyFont="0" applyFill="0" applyBorder="0" applyAlignment="0" applyProtection="0"/>
    <xf numFmtId="165" fontId="31" fillId="0" borderId="0" applyFont="0" applyFill="0" applyBorder="0" applyAlignment="0" applyProtection="0"/>
    <xf numFmtId="165" fontId="31" fillId="0" borderId="0" applyFont="0" applyFill="0" applyBorder="0" applyAlignment="0" applyProtection="0"/>
    <xf numFmtId="165" fontId="31" fillId="0" borderId="0" applyFont="0" applyFill="0" applyBorder="0" applyAlignment="0" applyProtection="0"/>
    <xf numFmtId="165" fontId="31" fillId="0" borderId="0" applyFont="0" applyFill="0" applyBorder="0" applyAlignment="0" applyProtection="0"/>
    <xf numFmtId="165" fontId="31" fillId="0" borderId="0" applyFont="0" applyFill="0" applyBorder="0" applyAlignment="0" applyProtection="0"/>
    <xf numFmtId="165" fontId="31" fillId="0" borderId="0" applyFont="0" applyFill="0" applyBorder="0" applyAlignment="0" applyProtection="0"/>
    <xf numFmtId="165" fontId="31" fillId="0" borderId="0" applyFont="0" applyFill="0" applyBorder="0" applyAlignment="0" applyProtection="0"/>
    <xf numFmtId="165" fontId="31" fillId="0" borderId="0" applyFont="0" applyFill="0" applyBorder="0" applyAlignment="0" applyProtection="0"/>
    <xf numFmtId="165" fontId="31" fillId="0" borderId="0" applyFont="0" applyFill="0" applyBorder="0" applyAlignment="0" applyProtection="0"/>
    <xf numFmtId="165" fontId="31" fillId="0" borderId="0" applyFont="0" applyFill="0" applyBorder="0" applyAlignment="0" applyProtection="0"/>
    <xf numFmtId="165"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cellStyleXfs>
  <cellXfs count="3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34" applyFont="1" applyAlignment="1"/>
    <xf numFmtId="0" fontId="0" fillId="0" borderId="0" xfId="0" applyFont="1" applyFill="1"/>
    <xf numFmtId="167" fontId="0" fillId="0" borderId="0" xfId="8" applyNumberFormat="1" applyFont="1" applyBorder="1"/>
    <xf numFmtId="0" fontId="0" fillId="0" borderId="0" xfId="0" applyFont="1" applyBorder="1" applyAlignment="1"/>
    <xf numFmtId="0" fontId="0" fillId="0" borderId="0" xfId="0" applyFont="1" applyAlignment="1">
      <alignment horizontal="center"/>
    </xf>
    <xf numFmtId="0" fontId="0" fillId="0" borderId="0" xfId="134" applyFont="1" applyFill="1" applyAlignment="1"/>
    <xf numFmtId="170" fontId="0" fillId="0" borderId="0" xfId="134" applyNumberFormat="1" applyFont="1" applyAlignment="1"/>
    <xf numFmtId="0" fontId="0" fillId="0" borderId="0" xfId="134"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34" applyFont="1" applyAlignment="1" applyProtection="1"/>
    <xf numFmtId="0" fontId="0" fillId="0" borderId="0" xfId="0" applyFont="1" applyAlignment="1" applyProtection="1">
      <alignment horizontal="right"/>
    </xf>
    <xf numFmtId="0" fontId="0" fillId="0" borderId="0" xfId="134" applyFont="1" applyFill="1" applyBorder="1" applyAlignment="1" applyProtection="1">
      <alignment horizontal="right"/>
    </xf>
    <xf numFmtId="0" fontId="20" fillId="0" borderId="0" xfId="139" applyFont="1" applyAlignment="1"/>
    <xf numFmtId="0" fontId="20" fillId="0" borderId="0" xfId="139" applyFont="1" applyFill="1" applyBorder="1" applyAlignment="1">
      <alignment horizontal="left" vertical="top" wrapText="1"/>
    </xf>
    <xf numFmtId="0" fontId="0" fillId="0" borderId="0" xfId="135" applyFont="1" applyAlignment="1"/>
    <xf numFmtId="0" fontId="0" fillId="0" borderId="0" xfId="134" applyNumberFormat="1" applyFont="1" applyFill="1" applyBorder="1" applyAlignment="1" applyProtection="1">
      <alignment horizontal="left"/>
    </xf>
    <xf numFmtId="0" fontId="0" fillId="0" borderId="0" xfId="134" applyFont="1" applyFill="1" applyBorder="1" applyAlignment="1" applyProtection="1"/>
    <xf numFmtId="0" fontId="0" fillId="0" borderId="0" xfId="134"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34" applyNumberFormat="1" applyFont="1" applyFill="1" applyBorder="1" applyAlignment="1" applyProtection="1">
      <alignment horizontal="left" vertical="center"/>
    </xf>
    <xf numFmtId="167" fontId="0" fillId="0" borderId="0" xfId="8"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35" applyFont="1" applyFill="1" applyAlignment="1"/>
    <xf numFmtId="0" fontId="31" fillId="0" borderId="0" xfId="135" applyFill="1"/>
    <xf numFmtId="0" fontId="3" fillId="0" borderId="0" xfId="262" applyFont="1" applyFill="1" applyBorder="1" applyAlignment="1">
      <alignment horizontal="center"/>
    </xf>
    <xf numFmtId="0" fontId="0" fillId="0" borderId="0" xfId="135" applyFont="1" applyFill="1"/>
    <xf numFmtId="0" fontId="31" fillId="0" borderId="0" xfId="135" applyFill="1" applyBorder="1"/>
    <xf numFmtId="0" fontId="0" fillId="0" borderId="0" xfId="0" applyFont="1" applyFill="1" applyProtection="1"/>
    <xf numFmtId="0" fontId="20" fillId="0" borderId="0" xfId="135" applyFont="1" applyFill="1" applyAlignment="1" applyProtection="1"/>
    <xf numFmtId="0" fontId="20" fillId="0" borderId="0" xfId="135"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35" applyNumberFormat="1" applyFont="1" applyFill="1" applyBorder="1" applyAlignment="1">
      <alignment horizontal="center" vertical="top"/>
    </xf>
    <xf numFmtId="0" fontId="31" fillId="0" borderId="0" xfId="135"/>
    <xf numFmtId="0" fontId="0" fillId="0" borderId="0" xfId="135"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13"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15"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15" applyFont="1" applyFill="1" applyBorder="1" applyAlignment="1">
      <alignment vertical="top" wrapText="1"/>
    </xf>
    <xf numFmtId="0" fontId="0" fillId="25" borderId="15" xfId="115"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164" fontId="0" fillId="26" borderId="16" xfId="0" applyNumberFormat="1" applyFont="1" applyFill="1" applyBorder="1"/>
    <xf numFmtId="164" fontId="24" fillId="26" borderId="17" xfId="115" applyNumberFormat="1" applyFont="1" applyFill="1" applyBorder="1" applyAlignment="1">
      <alignment vertical="top" wrapText="1"/>
    </xf>
    <xf numFmtId="164" fontId="24" fillId="26" borderId="18" xfId="115" applyNumberFormat="1" applyFont="1" applyFill="1" applyBorder="1" applyAlignment="1">
      <alignment vertical="top" wrapText="1"/>
    </xf>
    <xf numFmtId="164" fontId="0" fillId="26" borderId="19" xfId="0" applyNumberFormat="1" applyFont="1" applyFill="1" applyBorder="1"/>
    <xf numFmtId="164" fontId="0" fillId="26" borderId="20" xfId="0" applyNumberFormat="1" applyFont="1" applyFill="1" applyBorder="1"/>
    <xf numFmtId="164" fontId="0" fillId="26" borderId="21" xfId="0" applyNumberFormat="1" applyFont="1" applyFill="1" applyBorder="1"/>
    <xf numFmtId="164" fontId="24" fillId="26" borderId="22" xfId="115" applyNumberFormat="1" applyFont="1" applyFill="1" applyBorder="1" applyAlignment="1">
      <alignment vertical="top" wrapText="1"/>
    </xf>
    <xf numFmtId="164" fontId="0" fillId="26" borderId="23" xfId="0" applyNumberFormat="1" applyFont="1" applyFill="1" applyBorder="1"/>
    <xf numFmtId="0" fontId="20" fillId="0" borderId="0" xfId="134" applyFont="1" applyAlignment="1"/>
    <xf numFmtId="0" fontId="20" fillId="25" borderId="13" xfId="0" applyFont="1" applyFill="1" applyBorder="1" applyAlignment="1">
      <alignment horizontal="center" wrapText="1"/>
    </xf>
    <xf numFmtId="0" fontId="25" fillId="25" borderId="11" xfId="113" applyFont="1" applyFill="1" applyBorder="1" applyAlignment="1" applyProtection="1">
      <alignment horizontal="center" vertical="center" wrapText="1"/>
    </xf>
    <xf numFmtId="0" fontId="20" fillId="0" borderId="0" xfId="0" applyFont="1"/>
    <xf numFmtId="0" fontId="31" fillId="0" borderId="0" xfId="135" applyFill="1" applyAlignment="1"/>
    <xf numFmtId="0" fontId="3" fillId="0" borderId="24" xfId="262" applyFont="1" applyFill="1" applyBorder="1" applyAlignment="1">
      <alignment vertical="top" wrapText="1"/>
    </xf>
    <xf numFmtId="0" fontId="27" fillId="25" borderId="25" xfId="113" applyFont="1" applyFill="1" applyBorder="1" applyAlignment="1">
      <alignment vertical="top"/>
    </xf>
    <xf numFmtId="0" fontId="27" fillId="25" borderId="26" xfId="113" applyFont="1" applyFill="1" applyBorder="1" applyAlignment="1">
      <alignment vertical="top" wrapText="1"/>
    </xf>
    <xf numFmtId="0" fontId="31" fillId="0" borderId="0" xfId="135" applyFill="1" applyAlignment="1">
      <alignment vertical="top"/>
    </xf>
    <xf numFmtId="0" fontId="27" fillId="25" borderId="27" xfId="113" applyFont="1" applyFill="1" applyBorder="1" applyAlignment="1">
      <alignment vertical="top" wrapText="1"/>
    </xf>
    <xf numFmtId="0" fontId="31" fillId="0" borderId="24" xfId="135" applyNumberFormat="1" applyFill="1" applyBorder="1" applyAlignment="1">
      <alignment vertical="top"/>
    </xf>
    <xf numFmtId="0" fontId="0" fillId="0" borderId="24" xfId="135" applyFont="1" applyFill="1" applyBorder="1" applyAlignment="1">
      <alignment vertical="top"/>
    </xf>
    <xf numFmtId="0" fontId="3" fillId="0" borderId="28" xfId="262" applyFont="1" applyFill="1" applyBorder="1" applyAlignment="1">
      <alignment vertical="top" wrapText="1"/>
    </xf>
    <xf numFmtId="0" fontId="31" fillId="0" borderId="28" xfId="135" applyNumberFormat="1" applyFill="1" applyBorder="1" applyAlignment="1">
      <alignment vertical="top"/>
    </xf>
    <xf numFmtId="0" fontId="0" fillId="0" borderId="29" xfId="135" applyFont="1" applyFill="1" applyBorder="1" applyAlignment="1">
      <alignment vertical="top"/>
    </xf>
    <xf numFmtId="0" fontId="31" fillId="0" borderId="29" xfId="135" applyNumberFormat="1" applyFill="1" applyBorder="1" applyAlignment="1">
      <alignment vertical="top"/>
    </xf>
    <xf numFmtId="0" fontId="3" fillId="0" borderId="29" xfId="262" applyFont="1" applyFill="1" applyBorder="1" applyAlignment="1">
      <alignment vertical="top" wrapText="1"/>
    </xf>
    <xf numFmtId="0" fontId="3" fillId="0" borderId="11" xfId="262" applyFont="1" applyFill="1" applyBorder="1" applyAlignment="1">
      <alignment vertical="top" wrapText="1"/>
    </xf>
    <xf numFmtId="0" fontId="0" fillId="0" borderId="0" xfId="135" applyFont="1" applyFill="1" applyBorder="1" applyAlignment="1" applyProtection="1">
      <alignment vertical="top"/>
    </xf>
    <xf numFmtId="0" fontId="0" fillId="0" borderId="0" xfId="135" applyFont="1" applyFill="1" applyAlignment="1" applyProtection="1"/>
    <xf numFmtId="0" fontId="10" fillId="27" borderId="30" xfId="113" applyFill="1" applyBorder="1" applyAlignment="1" applyProtection="1">
      <alignment vertical="center"/>
    </xf>
    <xf numFmtId="0" fontId="10" fillId="27" borderId="31" xfId="113" applyFill="1" applyBorder="1" applyAlignment="1" applyProtection="1">
      <alignment vertical="center"/>
    </xf>
    <xf numFmtId="0" fontId="10" fillId="25" borderId="27" xfId="196" applyFont="1" applyFill="1" applyBorder="1" applyAlignment="1">
      <alignment horizontal="center"/>
    </xf>
    <xf numFmtId="0" fontId="10" fillId="27" borderId="32" xfId="196" applyFont="1" applyFill="1" applyBorder="1" applyAlignment="1" applyProtection="1">
      <alignment horizontal="center" vertical="center" wrapText="1"/>
    </xf>
    <xf numFmtId="0" fontId="10" fillId="27" borderId="27" xfId="196"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35" applyAlignment="1">
      <alignment wrapText="1"/>
    </xf>
    <xf numFmtId="164" fontId="0" fillId="28" borderId="20" xfId="62" applyNumberFormat="1" applyFont="1" applyFill="1" applyBorder="1" applyAlignment="1" applyProtection="1">
      <alignment vertical="top"/>
      <protection locked="0"/>
    </xf>
    <xf numFmtId="164" fontId="0" fillId="28" borderId="21" xfId="62" applyNumberFormat="1" applyFont="1" applyFill="1" applyBorder="1" applyAlignment="1" applyProtection="1">
      <alignment vertical="top"/>
      <protection locked="0"/>
    </xf>
    <xf numFmtId="164" fontId="0" fillId="28" borderId="14" xfId="62" applyNumberFormat="1" applyFont="1" applyFill="1" applyBorder="1" applyAlignment="1" applyProtection="1">
      <alignment vertical="top"/>
      <protection locked="0"/>
    </xf>
    <xf numFmtId="164" fontId="0" fillId="26" borderId="14" xfId="0" applyNumberFormat="1" applyFont="1" applyFill="1" applyBorder="1" applyProtection="1">
      <protection locked="0"/>
    </xf>
    <xf numFmtId="164" fontId="0" fillId="0" borderId="19" xfId="121" applyNumberFormat="1" applyFont="1" applyFill="1" applyBorder="1" applyAlignment="1" applyProtection="1">
      <alignment vertical="top"/>
      <protection locked="0"/>
    </xf>
    <xf numFmtId="164" fontId="0" fillId="0" borderId="16" xfId="121" applyNumberFormat="1" applyFont="1" applyFill="1" applyBorder="1" applyAlignment="1" applyProtection="1">
      <alignment vertical="top"/>
      <protection locked="0"/>
    </xf>
    <xf numFmtId="164" fontId="0" fillId="0" borderId="16" xfId="121" applyNumberFormat="1" applyFont="1" applyFill="1" applyBorder="1" applyAlignment="1" applyProtection="1">
      <protection locked="0"/>
    </xf>
    <xf numFmtId="164" fontId="0" fillId="0" borderId="19" xfId="121" applyNumberFormat="1" applyFont="1" applyFill="1" applyBorder="1" applyAlignment="1" applyProtection="1">
      <protection locked="0"/>
    </xf>
    <xf numFmtId="164" fontId="0" fillId="0" borderId="23" xfId="121" applyNumberFormat="1" applyFont="1" applyFill="1" applyBorder="1" applyAlignment="1" applyProtection="1">
      <alignment vertical="top"/>
      <protection locked="0"/>
    </xf>
    <xf numFmtId="164" fontId="0" fillId="28" borderId="19" xfId="62" applyNumberFormat="1" applyFont="1" applyFill="1" applyBorder="1" applyAlignment="1" applyProtection="1">
      <alignment vertical="top"/>
      <protection locked="0"/>
    </xf>
    <xf numFmtId="164" fontId="0" fillId="28" borderId="16" xfId="62" applyNumberFormat="1" applyFont="1" applyFill="1" applyBorder="1" applyAlignment="1" applyProtection="1">
      <alignment vertical="top"/>
      <protection locked="0"/>
    </xf>
    <xf numFmtId="164" fontId="0" fillId="28" borderId="23" xfId="62" applyNumberFormat="1" applyFont="1" applyFill="1" applyBorder="1" applyAlignment="1" applyProtection="1">
      <alignment vertical="top"/>
      <protection locked="0"/>
    </xf>
    <xf numFmtId="164" fontId="0" fillId="0" borderId="20" xfId="121" applyNumberFormat="1" applyFont="1" applyFill="1" applyBorder="1" applyAlignment="1" applyProtection="1">
      <alignment vertical="top"/>
      <protection locked="0"/>
    </xf>
    <xf numFmtId="164" fontId="0" fillId="0" borderId="21" xfId="121" applyNumberFormat="1" applyFont="1" applyFill="1" applyBorder="1" applyAlignment="1" applyProtection="1">
      <alignment vertical="top"/>
      <protection locked="0"/>
    </xf>
    <xf numFmtId="164" fontId="0" fillId="0" borderId="14" xfId="121" applyNumberFormat="1" applyFont="1" applyFill="1" applyBorder="1" applyAlignment="1" applyProtection="1">
      <alignment vertical="top"/>
      <protection locked="0"/>
    </xf>
    <xf numFmtId="164" fontId="0" fillId="0" borderId="12" xfId="121" applyNumberFormat="1" applyFont="1" applyFill="1" applyBorder="1" applyAlignment="1" applyProtection="1">
      <alignment vertical="top" wrapText="1"/>
      <protection locked="0"/>
    </xf>
    <xf numFmtId="38" fontId="0" fillId="0" borderId="20" xfId="121" applyNumberFormat="1" applyFont="1" applyFill="1" applyBorder="1" applyAlignment="1" applyProtection="1">
      <alignment vertical="top"/>
      <protection locked="0"/>
    </xf>
    <xf numFmtId="38" fontId="0" fillId="0" borderId="21" xfId="121" applyNumberFormat="1" applyFont="1" applyFill="1" applyBorder="1" applyAlignment="1" applyProtection="1">
      <alignment vertical="top"/>
      <protection locked="0"/>
    </xf>
    <xf numFmtId="38" fontId="0" fillId="0" borderId="14" xfId="121" applyNumberFormat="1" applyFont="1" applyFill="1" applyBorder="1" applyAlignment="1" applyProtection="1">
      <alignment vertical="top"/>
      <protection locked="0"/>
    </xf>
    <xf numFmtId="38" fontId="0" fillId="0" borderId="19" xfId="121" applyNumberFormat="1" applyFont="1" applyFill="1" applyBorder="1" applyAlignment="1" applyProtection="1">
      <alignment vertical="top"/>
      <protection locked="0"/>
    </xf>
    <xf numFmtId="38" fontId="0" fillId="0" borderId="16" xfId="121" applyNumberFormat="1" applyFont="1" applyFill="1" applyBorder="1" applyAlignment="1" applyProtection="1">
      <alignment vertical="top"/>
      <protection locked="0"/>
    </xf>
    <xf numFmtId="38" fontId="0" fillId="0" borderId="23" xfId="121" applyNumberFormat="1" applyFont="1" applyFill="1" applyBorder="1" applyAlignment="1" applyProtection="1">
      <alignment vertical="top"/>
      <protection locked="0"/>
    </xf>
    <xf numFmtId="38" fontId="0" fillId="28" borderId="19" xfId="62" applyNumberFormat="1" applyFont="1" applyFill="1" applyBorder="1" applyAlignment="1" applyProtection="1">
      <alignment vertical="top"/>
      <protection locked="0"/>
    </xf>
    <xf numFmtId="38" fontId="0" fillId="28" borderId="16" xfId="62" applyNumberFormat="1" applyFont="1" applyFill="1" applyBorder="1" applyAlignment="1" applyProtection="1">
      <alignment vertical="top"/>
      <protection locked="0"/>
    </xf>
    <xf numFmtId="38" fontId="0" fillId="28" borderId="23" xfId="62" applyNumberFormat="1" applyFont="1" applyFill="1" applyBorder="1" applyAlignment="1" applyProtection="1">
      <alignment vertical="top"/>
      <protection locked="0"/>
    </xf>
    <xf numFmtId="164" fontId="0" fillId="0" borderId="21" xfId="121" applyNumberFormat="1" applyFont="1" applyFill="1" applyBorder="1" applyAlignment="1" applyProtection="1">
      <protection locked="0"/>
    </xf>
    <xf numFmtId="0" fontId="11" fillId="25" borderId="34" xfId="115"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15"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35" applyFont="1" applyFill="1" applyBorder="1" applyAlignment="1" applyProtection="1">
      <alignment vertical="top"/>
    </xf>
    <xf numFmtId="168" fontId="0" fillId="0" borderId="23" xfId="121" applyNumberFormat="1" applyFont="1" applyFill="1" applyBorder="1" applyAlignment="1" applyProtection="1">
      <alignment vertical="top"/>
      <protection locked="0"/>
    </xf>
    <xf numFmtId="168" fontId="0" fillId="0" borderId="20" xfId="121" applyNumberFormat="1" applyFont="1" applyFill="1" applyBorder="1" applyAlignment="1" applyProtection="1">
      <alignment vertical="top"/>
      <protection locked="0"/>
    </xf>
    <xf numFmtId="168" fontId="0" fillId="0" borderId="21" xfId="121" applyNumberFormat="1" applyFont="1" applyFill="1" applyBorder="1" applyAlignment="1" applyProtection="1">
      <alignment vertical="top"/>
      <protection locked="0"/>
    </xf>
    <xf numFmtId="0" fontId="0" fillId="0" borderId="0" xfId="134" applyFont="1" applyFill="1" applyAlignment="1" applyProtection="1"/>
    <xf numFmtId="0" fontId="20" fillId="0" borderId="0" xfId="134" applyFont="1" applyFill="1" applyAlignment="1" applyProtection="1"/>
    <xf numFmtId="170" fontId="0" fillId="0" borderId="0" xfId="134" applyNumberFormat="1" applyFont="1" applyFill="1" applyAlignment="1" applyProtection="1"/>
    <xf numFmtId="0" fontId="0" fillId="0" borderId="0" xfId="134" applyFont="1" applyFill="1" applyBorder="1" applyAlignment="1" applyProtection="1">
      <alignment horizontal="left" vertical="top" indent="1"/>
    </xf>
    <xf numFmtId="0" fontId="20" fillId="0" borderId="0" xfId="135" applyFont="1" applyFill="1" applyBorder="1" applyAlignment="1" applyProtection="1">
      <alignment horizontal="left" vertical="top" wrapText="1"/>
    </xf>
    <xf numFmtId="0" fontId="20" fillId="0" borderId="0" xfId="135" applyFont="1" applyFill="1" applyBorder="1" applyAlignment="1" applyProtection="1">
      <alignment vertical="top" wrapText="1"/>
    </xf>
    <xf numFmtId="38" fontId="0" fillId="0" borderId="18" xfId="121" applyNumberFormat="1" applyFont="1" applyFill="1" applyBorder="1" applyAlignment="1" applyProtection="1">
      <alignment vertical="top"/>
      <protection locked="0"/>
    </xf>
    <xf numFmtId="38" fontId="0" fillId="0" borderId="22" xfId="121"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21" applyFont="1" applyFill="1" applyBorder="1" applyAlignment="1" applyProtection="1">
      <alignment horizontal="left"/>
      <protection locked="0"/>
    </xf>
    <xf numFmtId="0" fontId="11" fillId="25" borderId="37" xfId="115"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15" applyFont="1" applyFill="1" applyBorder="1" applyAlignment="1">
      <alignment vertical="top" wrapText="1"/>
    </xf>
    <xf numFmtId="0" fontId="20" fillId="0" borderId="20" xfId="135" applyNumberFormat="1" applyFont="1" applyFill="1" applyBorder="1" applyAlignment="1">
      <alignment horizontal="left" vertical="top" wrapText="1" indent="1"/>
    </xf>
    <xf numFmtId="0" fontId="0" fillId="0" borderId="37" xfId="135" applyNumberFormat="1" applyFont="1" applyFill="1" applyBorder="1" applyAlignment="1">
      <alignment horizontal="left" vertical="top" wrapText="1" indent="1"/>
    </xf>
    <xf numFmtId="0" fontId="20" fillId="0" borderId="37" xfId="135"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164" fontId="24" fillId="26" borderId="38" xfId="115" applyNumberFormat="1" applyFont="1" applyFill="1" applyBorder="1" applyAlignment="1">
      <alignment vertical="top" wrapText="1"/>
    </xf>
    <xf numFmtId="164" fontId="0" fillId="0" borderId="38" xfId="121" applyNumberFormat="1" applyFont="1" applyFill="1" applyBorder="1" applyAlignment="1" applyProtection="1">
      <alignment vertical="top"/>
      <protection locked="0"/>
    </xf>
    <xf numFmtId="0" fontId="10" fillId="25" borderId="39" xfId="113" applyFont="1" applyFill="1" applyBorder="1" applyAlignment="1">
      <alignment horizontal="center" vertical="center" wrapText="1"/>
    </xf>
    <xf numFmtId="49" fontId="11" fillId="25" borderId="40" xfId="116" applyNumberFormat="1" applyFont="1" applyFill="1" applyBorder="1" applyAlignment="1">
      <alignment horizontal="center" vertical="center" wrapText="1"/>
    </xf>
    <xf numFmtId="0" fontId="12" fillId="25" borderId="39" xfId="119" applyFont="1" applyFill="1" applyBorder="1" applyAlignment="1">
      <alignment horizontal="center" vertical="center" wrapText="1"/>
    </xf>
    <xf numFmtId="0" fontId="12" fillId="25" borderId="41" xfId="119" applyFont="1" applyFill="1" applyBorder="1" applyAlignment="1">
      <alignment horizontal="center" vertical="center" wrapText="1"/>
    </xf>
    <xf numFmtId="0" fontId="12" fillId="25" borderId="40" xfId="119" applyFont="1" applyFill="1" applyBorder="1" applyAlignment="1">
      <alignment horizontal="center" vertical="center" wrapText="1"/>
    </xf>
    <xf numFmtId="0" fontId="12" fillId="25" borderId="42" xfId="119" applyFont="1" applyFill="1" applyBorder="1" applyAlignment="1">
      <alignment horizontal="center" vertical="center" wrapText="1"/>
    </xf>
    <xf numFmtId="0" fontId="11" fillId="25" borderId="43" xfId="115" applyFont="1" applyFill="1" applyBorder="1" applyAlignment="1">
      <alignment vertical="top" wrapText="1"/>
    </xf>
    <xf numFmtId="0" fontId="0" fillId="25" borderId="44" xfId="115" applyFont="1" applyFill="1" applyBorder="1" applyAlignment="1">
      <alignment vertical="top" wrapText="1"/>
    </xf>
    <xf numFmtId="164" fontId="0" fillId="0" borderId="33" xfId="121" applyNumberFormat="1" applyFont="1" applyFill="1" applyBorder="1" applyAlignment="1" applyProtection="1">
      <alignment vertical="top"/>
      <protection locked="0"/>
    </xf>
    <xf numFmtId="0" fontId="11" fillId="25" borderId="37" xfId="115"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15"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13" applyFont="1" applyFill="1" applyBorder="1" applyAlignment="1" applyProtection="1">
      <alignment horizontal="center" vertical="center" wrapText="1"/>
    </xf>
    <xf numFmtId="49" fontId="11" fillId="25" borderId="40" xfId="116"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164" fontId="0" fillId="0" borderId="47" xfId="121" applyNumberFormat="1" applyFont="1" applyFill="1" applyBorder="1" applyAlignment="1" applyProtection="1">
      <alignment vertical="top"/>
      <protection locked="0"/>
    </xf>
    <xf numFmtId="164" fontId="0" fillId="0" borderId="48" xfId="121" applyNumberFormat="1" applyFont="1" applyFill="1" applyBorder="1" applyAlignment="1" applyProtection="1">
      <alignment vertical="top"/>
      <protection locked="0"/>
    </xf>
    <xf numFmtId="164" fontId="0" fillId="26" borderId="47" xfId="0" applyNumberFormat="1" applyFont="1" applyFill="1" applyBorder="1" applyProtection="1">
      <protection locked="0"/>
    </xf>
    <xf numFmtId="164" fontId="0" fillId="26" borderId="49" xfId="0" applyNumberFormat="1" applyFont="1" applyFill="1" applyBorder="1" applyProtection="1">
      <protection locked="0"/>
    </xf>
    <xf numFmtId="0" fontId="0" fillId="0" borderId="20" xfId="134" applyNumberFormat="1" applyFont="1" applyFill="1" applyBorder="1" applyAlignment="1" applyProtection="1">
      <alignment horizontal="left" vertical="top" indent="1"/>
    </xf>
    <xf numFmtId="0" fontId="0" fillId="0" borderId="37" xfId="134" applyNumberFormat="1" applyFont="1" applyFill="1" applyBorder="1" applyAlignment="1" applyProtection="1">
      <alignment horizontal="left" vertical="top" wrapText="1" indent="1"/>
    </xf>
    <xf numFmtId="0" fontId="20" fillId="0" borderId="37" xfId="134" applyNumberFormat="1" applyFont="1" applyFill="1" applyBorder="1" applyAlignment="1" applyProtection="1">
      <alignment horizontal="left" vertical="top" wrapText="1" indent="1"/>
    </xf>
    <xf numFmtId="0" fontId="0" fillId="0" borderId="20" xfId="134" applyNumberFormat="1" applyFont="1" applyFill="1" applyBorder="1" applyAlignment="1" applyProtection="1">
      <alignment horizontal="left" vertical="top" wrapText="1" indent="1"/>
    </xf>
    <xf numFmtId="0" fontId="20" fillId="0" borderId="20" xfId="134" applyNumberFormat="1" applyFont="1" applyFill="1" applyBorder="1" applyAlignment="1" applyProtection="1">
      <alignment horizontal="left" vertical="top" wrapText="1" indent="1"/>
    </xf>
    <xf numFmtId="0" fontId="0" fillId="0" borderId="37" xfId="135" applyNumberFormat="1" applyFont="1" applyFill="1" applyBorder="1" applyAlignment="1" applyProtection="1">
      <alignment horizontal="left" vertical="top" wrapText="1" indent="1"/>
    </xf>
    <xf numFmtId="0" fontId="20" fillId="0" borderId="37" xfId="135" applyNumberFormat="1" applyFont="1" applyFill="1" applyBorder="1" applyAlignment="1" applyProtection="1">
      <alignment horizontal="left" vertical="top" wrapText="1" indent="1"/>
    </xf>
    <xf numFmtId="0" fontId="0" fillId="0" borderId="37" xfId="134" applyNumberFormat="1" applyFont="1" applyFill="1" applyBorder="1" applyAlignment="1" applyProtection="1">
      <alignment horizontal="left" vertical="top" indent="1"/>
    </xf>
    <xf numFmtId="0" fontId="20" fillId="0" borderId="20" xfId="134" applyNumberFormat="1" applyFont="1" applyFill="1" applyBorder="1" applyAlignment="1" applyProtection="1">
      <alignment horizontal="left" vertical="top" indent="1"/>
    </xf>
    <xf numFmtId="0" fontId="20" fillId="0" borderId="37" xfId="134" applyNumberFormat="1" applyFont="1" applyFill="1" applyBorder="1" applyAlignment="1" applyProtection="1">
      <alignment horizontal="left" vertical="top" indent="1"/>
    </xf>
    <xf numFmtId="0" fontId="20" fillId="0" borderId="20" xfId="135" applyNumberFormat="1" applyFont="1" applyFill="1" applyBorder="1" applyAlignment="1" applyProtection="1">
      <alignment horizontal="left" vertical="top" wrapText="1" indent="1"/>
    </xf>
    <xf numFmtId="164" fontId="0" fillId="0" borderId="50" xfId="121" applyNumberFormat="1" applyFont="1" applyFill="1" applyBorder="1" applyAlignment="1" applyProtection="1">
      <alignment vertical="top"/>
      <protection locked="0"/>
    </xf>
    <xf numFmtId="168" fontId="0" fillId="0" borderId="51" xfId="121" applyNumberFormat="1" applyFont="1" applyFill="1" applyBorder="1" applyAlignment="1" applyProtection="1">
      <alignment vertical="top"/>
      <protection locked="0"/>
    </xf>
    <xf numFmtId="0" fontId="12" fillId="25" borderId="52" xfId="119" applyFont="1" applyFill="1" applyBorder="1" applyAlignment="1">
      <alignment horizontal="center" vertical="center" wrapText="1"/>
    </xf>
    <xf numFmtId="0" fontId="0" fillId="0" borderId="45" xfId="135" applyNumberFormat="1" applyFont="1" applyFill="1" applyBorder="1" applyAlignment="1" applyProtection="1">
      <alignment horizontal="left" vertical="top" wrapText="1" indent="1"/>
    </xf>
    <xf numFmtId="0" fontId="11" fillId="25" borderId="18" xfId="115"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21" applyNumberFormat="1" applyFont="1" applyFill="1" applyBorder="1" applyAlignment="1" applyProtection="1">
      <alignment vertical="top"/>
      <protection locked="0"/>
    </xf>
    <xf numFmtId="38" fontId="0" fillId="0" borderId="54" xfId="121" applyNumberFormat="1" applyFont="1" applyFill="1" applyBorder="1" applyAlignment="1" applyProtection="1">
      <alignment vertical="top"/>
      <protection locked="0"/>
    </xf>
    <xf numFmtId="0" fontId="12" fillId="25" borderId="55" xfId="119" applyFont="1" applyFill="1" applyBorder="1" applyAlignment="1">
      <alignment horizontal="center" vertical="center" wrapText="1"/>
    </xf>
    <xf numFmtId="0" fontId="0" fillId="0" borderId="45" xfId="0" applyFont="1" applyFill="1" applyBorder="1" applyAlignment="1">
      <alignment horizontal="left" vertical="top" indent="1"/>
    </xf>
    <xf numFmtId="164" fontId="0" fillId="0" borderId="56" xfId="121"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21" applyFont="1" applyFill="1" applyBorder="1" applyAlignment="1" applyProtection="1">
      <alignment horizontal="left" wrapText="1" indent="3"/>
      <protection locked="0"/>
    </xf>
    <xf numFmtId="0" fontId="0" fillId="0" borderId="19" xfId="121" applyNumberFormat="1" applyFont="1" applyFill="1" applyBorder="1" applyAlignment="1" applyProtection="1">
      <alignment horizontal="left" wrapText="1" indent="3"/>
      <protection locked="0"/>
    </xf>
    <xf numFmtId="0" fontId="0" fillId="0" borderId="51" xfId="121" applyFont="1" applyFill="1" applyBorder="1" applyAlignment="1" applyProtection="1">
      <alignment wrapText="1"/>
      <protection locked="0"/>
    </xf>
    <xf numFmtId="0" fontId="0" fillId="0" borderId="50" xfId="121" applyFont="1" applyFill="1" applyBorder="1" applyAlignment="1" applyProtection="1">
      <alignment wrapText="1"/>
      <protection locked="0"/>
    </xf>
    <xf numFmtId="0" fontId="0" fillId="0" borderId="57" xfId="121" applyFont="1" applyFill="1" applyBorder="1" applyAlignment="1" applyProtection="1">
      <alignment wrapText="1"/>
      <protection locked="0"/>
    </xf>
    <xf numFmtId="0" fontId="11" fillId="25" borderId="39" xfId="115" applyFill="1" applyBorder="1" applyAlignment="1">
      <alignment horizontal="center" wrapText="1"/>
    </xf>
    <xf numFmtId="0" fontId="11" fillId="25" borderId="58" xfId="115" applyFill="1" applyBorder="1" applyAlignment="1">
      <alignment horizontal="center" wrapText="1"/>
    </xf>
    <xf numFmtId="0" fontId="11" fillId="25" borderId="55" xfId="115" applyFill="1" applyBorder="1" applyAlignment="1">
      <alignment horizontal="center" wrapText="1"/>
    </xf>
    <xf numFmtId="0" fontId="0" fillId="0" borderId="47" xfId="121"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21" applyFont="1" applyFill="1" applyBorder="1" applyAlignment="1" applyProtection="1">
      <alignment wrapText="1"/>
      <protection locked="0"/>
    </xf>
    <xf numFmtId="0" fontId="23" fillId="29" borderId="22" xfId="135" applyFont="1" applyFill="1" applyBorder="1"/>
    <xf numFmtId="0" fontId="22" fillId="0" borderId="24" xfId="122" applyFont="1" applyFill="1" applyBorder="1" applyAlignment="1">
      <alignment horizontal="center"/>
    </xf>
    <xf numFmtId="0" fontId="20" fillId="29" borderId="22" xfId="135" applyNumberFormat="1" applyFont="1" applyFill="1" applyBorder="1" applyAlignment="1">
      <alignment vertical="top"/>
    </xf>
    <xf numFmtId="0" fontId="20" fillId="29" borderId="22" xfId="135" applyNumberFormat="1" applyFont="1" applyFill="1" applyBorder="1" applyAlignment="1">
      <alignment vertical="top" wrapText="1"/>
    </xf>
    <xf numFmtId="0" fontId="20" fillId="29" borderId="12" xfId="135" applyNumberFormat="1" applyFont="1" applyFill="1" applyBorder="1" applyAlignment="1">
      <alignment vertical="top"/>
    </xf>
    <xf numFmtId="169" fontId="0" fillId="0" borderId="28" xfId="75" applyNumberFormat="1" applyFont="1" applyFill="1" applyBorder="1" applyAlignment="1">
      <alignment vertical="top"/>
    </xf>
    <xf numFmtId="168" fontId="0" fillId="0" borderId="61" xfId="180" applyNumberFormat="1" applyFont="1" applyFill="1" applyBorder="1" applyAlignment="1">
      <alignment horizontal="center" vertical="top"/>
    </xf>
    <xf numFmtId="0" fontId="26" fillId="25" borderId="62" xfId="116" applyFont="1" applyFill="1" applyBorder="1" applyAlignment="1">
      <alignment horizontal="center" vertical="top"/>
    </xf>
    <xf numFmtId="0" fontId="26" fillId="25" borderId="63" xfId="116" applyFont="1" applyFill="1" applyBorder="1" applyAlignment="1">
      <alignment horizontal="center" vertical="top"/>
    </xf>
    <xf numFmtId="169" fontId="0" fillId="0" borderId="29" xfId="75" applyNumberFormat="1" applyFont="1" applyFill="1" applyBorder="1" applyAlignment="1">
      <alignment vertical="top"/>
    </xf>
    <xf numFmtId="168" fontId="0" fillId="0" borderId="64" xfId="180" applyNumberFormat="1" applyFont="1" applyFill="1" applyBorder="1" applyAlignment="1">
      <alignment horizontal="center" vertical="top"/>
    </xf>
    <xf numFmtId="164" fontId="31" fillId="0" borderId="24" xfId="135" applyNumberFormat="1" applyFill="1" applyBorder="1" applyAlignment="1">
      <alignment horizontal="right" vertical="top"/>
    </xf>
    <xf numFmtId="164" fontId="31" fillId="0" borderId="28" xfId="135" applyNumberFormat="1" applyFill="1" applyBorder="1" applyAlignment="1">
      <alignment horizontal="right" vertical="top"/>
    </xf>
    <xf numFmtId="171" fontId="31" fillId="0" borderId="65" xfId="135" applyNumberFormat="1" applyFill="1" applyBorder="1" applyAlignment="1">
      <alignment horizontal="center" vertical="top"/>
    </xf>
    <xf numFmtId="0" fontId="31" fillId="0" borderId="61" xfId="135" applyFill="1" applyBorder="1" applyAlignment="1">
      <alignment horizontal="center" vertical="top"/>
    </xf>
    <xf numFmtId="164" fontId="31" fillId="0" borderId="29" xfId="135" applyNumberFormat="1" applyFill="1" applyBorder="1" applyAlignment="1">
      <alignment horizontal="right" vertical="top"/>
    </xf>
    <xf numFmtId="0" fontId="31" fillId="0" borderId="64" xfId="135" applyFill="1" applyBorder="1" applyAlignment="1">
      <alignment horizontal="center" vertical="top"/>
    </xf>
    <xf numFmtId="0" fontId="28" fillId="0" borderId="0" xfId="135" applyFont="1"/>
    <xf numFmtId="164" fontId="24" fillId="26" borderId="41" xfId="115" applyNumberFormat="1" applyFont="1" applyFill="1" applyBorder="1" applyAlignment="1">
      <alignment vertical="top" wrapText="1"/>
    </xf>
    <xf numFmtId="164" fontId="24" fillId="26" borderId="39" xfId="115" applyNumberFormat="1" applyFont="1" applyFill="1" applyBorder="1" applyAlignment="1">
      <alignment vertical="top" wrapText="1"/>
    </xf>
    <xf numFmtId="164" fontId="24" fillId="26" borderId="40" xfId="115" applyNumberFormat="1" applyFont="1" applyFill="1" applyBorder="1" applyAlignment="1">
      <alignment vertical="top" wrapText="1"/>
    </xf>
    <xf numFmtId="164" fontId="24" fillId="26" borderId="42" xfId="115" applyNumberFormat="1" applyFont="1" applyFill="1" applyBorder="1" applyAlignment="1">
      <alignment vertical="top" wrapText="1"/>
    </xf>
    <xf numFmtId="164" fontId="24" fillId="26" borderId="66" xfId="115" applyNumberFormat="1" applyFont="1" applyFill="1" applyBorder="1" applyAlignment="1">
      <alignment vertical="top" wrapText="1"/>
    </xf>
    <xf numFmtId="164" fontId="0" fillId="28" borderId="50" xfId="62" applyNumberFormat="1" applyFont="1" applyFill="1" applyBorder="1" applyAlignment="1" applyProtection="1">
      <alignment vertical="top"/>
      <protection locked="0"/>
    </xf>
    <xf numFmtId="164" fontId="0" fillId="28" borderId="51" xfId="62" applyNumberFormat="1" applyFont="1" applyFill="1" applyBorder="1" applyAlignment="1" applyProtection="1">
      <alignment vertical="top"/>
      <protection locked="0"/>
    </xf>
    <xf numFmtId="168" fontId="0" fillId="28" borderId="23" xfId="62" applyNumberFormat="1" applyFont="1" applyFill="1" applyBorder="1" applyAlignment="1" applyProtection="1">
      <alignment vertical="top"/>
      <protection locked="0"/>
    </xf>
    <xf numFmtId="38" fontId="0" fillId="28" borderId="21" xfId="62" applyNumberFormat="1" applyFont="1" applyFill="1" applyBorder="1" applyAlignment="1" applyProtection="1">
      <alignment vertical="top"/>
      <protection locked="0"/>
    </xf>
    <xf numFmtId="38" fontId="0" fillId="28" borderId="51" xfId="62" applyNumberFormat="1" applyFont="1" applyFill="1" applyBorder="1" applyAlignment="1" applyProtection="1">
      <alignment vertical="top"/>
      <protection locked="0"/>
    </xf>
    <xf numFmtId="172" fontId="0" fillId="28" borderId="16" xfId="62" applyNumberFormat="1" applyFont="1" applyFill="1" applyBorder="1" applyAlignment="1" applyProtection="1">
      <alignment vertical="top"/>
      <protection locked="0"/>
    </xf>
    <xf numFmtId="172" fontId="0" fillId="28" borderId="50" xfId="62" applyNumberFormat="1" applyFont="1" applyFill="1" applyBorder="1" applyAlignment="1" applyProtection="1">
      <alignment vertical="top"/>
      <protection locked="0"/>
    </xf>
    <xf numFmtId="168" fontId="0" fillId="28" borderId="16" xfId="62" applyNumberFormat="1" applyFont="1" applyFill="1" applyBorder="1" applyAlignment="1" applyProtection="1">
      <alignment vertical="top"/>
      <protection locked="0"/>
    </xf>
    <xf numFmtId="168" fontId="0" fillId="28" borderId="50" xfId="62" applyNumberFormat="1" applyFont="1" applyFill="1" applyBorder="1" applyAlignment="1" applyProtection="1">
      <alignment vertical="top"/>
      <protection locked="0"/>
    </xf>
    <xf numFmtId="168" fontId="0" fillId="28" borderId="19" xfId="62" applyNumberFormat="1" applyFont="1" applyFill="1" applyBorder="1" applyAlignment="1" applyProtection="1">
      <alignment vertical="top"/>
      <protection locked="0"/>
    </xf>
    <xf numFmtId="38" fontId="24" fillId="26" borderId="18" xfId="115" applyNumberFormat="1" applyFont="1" applyFill="1" applyBorder="1" applyAlignment="1">
      <alignment vertical="top" wrapText="1"/>
    </xf>
    <xf numFmtId="38" fontId="24" fillId="26" borderId="22" xfId="115" applyNumberFormat="1" applyFont="1" applyFill="1" applyBorder="1" applyAlignment="1">
      <alignment vertical="top" wrapText="1"/>
    </xf>
    <xf numFmtId="38" fontId="24" fillId="26" borderId="53" xfId="115" applyNumberFormat="1" applyFont="1" applyFill="1" applyBorder="1" applyAlignment="1">
      <alignment vertical="top" wrapText="1"/>
    </xf>
    <xf numFmtId="164" fontId="24" fillId="26" borderId="53" xfId="115" applyNumberFormat="1" applyFont="1" applyFill="1" applyBorder="1" applyAlignment="1">
      <alignment vertical="top" wrapText="1"/>
    </xf>
    <xf numFmtId="168" fontId="0" fillId="28" borderId="16" xfId="7" applyNumberFormat="1" applyFont="1" applyFill="1" applyBorder="1" applyAlignment="1" applyProtection="1">
      <alignment vertical="top"/>
      <protection locked="0"/>
    </xf>
    <xf numFmtId="168" fontId="0" fillId="28" borderId="50" xfId="7" applyNumberFormat="1" applyFont="1" applyFill="1" applyBorder="1" applyAlignment="1" applyProtection="1">
      <alignment vertical="top"/>
      <protection locked="0"/>
    </xf>
    <xf numFmtId="164" fontId="0" fillId="0" borderId="16" xfId="62" applyNumberFormat="1" applyFont="1" applyFill="1" applyBorder="1" applyAlignment="1" applyProtection="1">
      <alignment vertical="top"/>
      <protection locked="0"/>
    </xf>
    <xf numFmtId="164" fontId="0" fillId="0" borderId="23" xfId="62" applyNumberFormat="1" applyFont="1" applyFill="1" applyBorder="1" applyAlignment="1" applyProtection="1">
      <alignment vertical="top"/>
      <protection locked="0"/>
    </xf>
    <xf numFmtId="0" fontId="12" fillId="25" borderId="67" xfId="119" applyFill="1" applyBorder="1" applyAlignment="1">
      <alignment horizontal="left" indent="1"/>
    </xf>
    <xf numFmtId="0" fontId="12" fillId="25" borderId="68" xfId="119" applyFill="1" applyBorder="1" applyAlignment="1"/>
    <xf numFmtId="0" fontId="12" fillId="25" borderId="69" xfId="119" applyFill="1" applyBorder="1" applyAlignment="1"/>
    <xf numFmtId="0" fontId="11" fillId="25" borderId="70" xfId="115" applyFont="1" applyFill="1" applyBorder="1" applyAlignment="1">
      <alignment horizontal="left" indent="1"/>
    </xf>
    <xf numFmtId="0" fontId="11" fillId="25" borderId="71" xfId="115" applyFont="1" applyFill="1" applyBorder="1" applyAlignment="1">
      <alignment horizontal="left" indent="1"/>
    </xf>
    <xf numFmtId="0" fontId="11" fillId="25" borderId="72" xfId="115" applyFont="1" applyFill="1" applyBorder="1" applyAlignment="1"/>
    <xf numFmtId="0" fontId="12" fillId="25" borderId="73" xfId="119" applyFill="1" applyBorder="1" applyAlignment="1">
      <alignment horizontal="left" indent="1"/>
    </xf>
    <xf numFmtId="0" fontId="12" fillId="25" borderId="74" xfId="119" applyFill="1" applyBorder="1" applyAlignment="1"/>
    <xf numFmtId="0" fontId="12" fillId="25" borderId="75" xfId="119" applyFill="1" applyBorder="1" applyAlignment="1"/>
    <xf numFmtId="0" fontId="12" fillId="25" borderId="76" xfId="119" applyFill="1" applyBorder="1" applyAlignment="1">
      <alignment horizontal="left" indent="1"/>
    </xf>
    <xf numFmtId="0" fontId="12" fillId="25" borderId="77" xfId="119" applyFill="1" applyBorder="1" applyAlignment="1"/>
    <xf numFmtId="0" fontId="12" fillId="25" borderId="78" xfId="119" applyFill="1" applyBorder="1" applyAlignment="1"/>
    <xf numFmtId="167" fontId="0" fillId="26" borderId="37" xfId="115" applyNumberFormat="1" applyFont="1" applyFill="1" applyBorder="1" applyAlignment="1">
      <alignment vertical="top" wrapText="1"/>
    </xf>
    <xf numFmtId="167" fontId="0" fillId="26" borderId="79" xfId="115" applyNumberFormat="1" applyFont="1" applyFill="1" applyBorder="1" applyAlignment="1">
      <alignment vertical="top" wrapText="1"/>
    </xf>
    <xf numFmtId="167" fontId="0" fillId="26" borderId="10" xfId="115" applyNumberFormat="1" applyFont="1" applyFill="1" applyBorder="1" applyAlignment="1">
      <alignment vertical="top" wrapText="1"/>
    </xf>
    <xf numFmtId="167" fontId="0" fillId="26" borderId="80" xfId="115" applyNumberFormat="1" applyFont="1" applyFill="1" applyBorder="1" applyAlignment="1">
      <alignment vertical="top" wrapText="1"/>
    </xf>
    <xf numFmtId="164" fontId="0" fillId="26" borderId="81" xfId="115" applyNumberFormat="1" applyFont="1" applyFill="1" applyBorder="1" applyAlignment="1" applyProtection="1">
      <alignment vertical="top" wrapText="1"/>
      <protection locked="0"/>
    </xf>
    <xf numFmtId="164" fontId="0" fillId="26" borderId="82" xfId="0" applyNumberFormat="1" applyFont="1" applyFill="1" applyBorder="1" applyAlignment="1" applyProtection="1">
      <alignment vertical="top"/>
      <protection locked="0"/>
    </xf>
    <xf numFmtId="164" fontId="0" fillId="26" borderId="16" xfId="0" applyNumberFormat="1" applyFont="1" applyFill="1" applyBorder="1" applyAlignment="1" applyProtection="1">
      <alignment vertical="top"/>
      <protection locked="0"/>
    </xf>
    <xf numFmtId="164" fontId="0" fillId="26" borderId="83" xfId="0" applyNumberFormat="1" applyFont="1" applyFill="1" applyBorder="1" applyAlignment="1" applyProtection="1">
      <alignment vertical="top"/>
      <protection locked="0"/>
    </xf>
    <xf numFmtId="164" fontId="0" fillId="26" borderId="79" xfId="0" applyNumberFormat="1" applyFont="1" applyFill="1" applyBorder="1" applyAlignment="1" applyProtection="1">
      <alignment vertical="top"/>
      <protection locked="0"/>
    </xf>
    <xf numFmtId="164" fontId="0" fillId="26" borderId="37" xfId="0" applyNumberFormat="1" applyFont="1" applyFill="1" applyBorder="1" applyAlignment="1" applyProtection="1">
      <alignment vertical="top"/>
      <protection locked="0"/>
    </xf>
    <xf numFmtId="164" fontId="0" fillId="26" borderId="19" xfId="0" applyNumberFormat="1" applyFont="1" applyFill="1" applyBorder="1" applyAlignment="1" applyProtection="1">
      <alignment vertical="top"/>
      <protection locked="0"/>
    </xf>
    <xf numFmtId="164" fontId="0" fillId="26" borderId="84" xfId="0" applyNumberFormat="1" applyFont="1" applyFill="1" applyBorder="1" applyAlignment="1" applyProtection="1">
      <alignment vertical="top"/>
      <protection locked="0"/>
    </xf>
    <xf numFmtId="164" fontId="0" fillId="26" borderId="85" xfId="0" applyNumberFormat="1" applyFont="1" applyFill="1" applyBorder="1" applyAlignment="1" applyProtection="1">
      <alignment vertical="top"/>
      <protection locked="0"/>
    </xf>
    <xf numFmtId="164" fontId="0" fillId="26" borderId="86" xfId="0" applyNumberFormat="1" applyFont="1" applyFill="1" applyBorder="1" applyAlignment="1" applyProtection="1">
      <alignment vertical="top"/>
      <protection locked="0"/>
    </xf>
    <xf numFmtId="164" fontId="0" fillId="26" borderId="21" xfId="0" applyNumberFormat="1" applyFont="1" applyFill="1" applyBorder="1" applyAlignment="1">
      <alignment vertical="top"/>
    </xf>
    <xf numFmtId="164" fontId="0" fillId="26" borderId="51" xfId="0" applyNumberFormat="1" applyFont="1" applyFill="1" applyBorder="1" applyAlignment="1">
      <alignment vertical="top"/>
    </xf>
    <xf numFmtId="164"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7" fontId="0" fillId="26" borderId="45" xfId="115" applyNumberFormat="1" applyFont="1" applyFill="1" applyBorder="1" applyAlignment="1" applyProtection="1">
      <alignment vertical="top"/>
      <protection locked="0"/>
    </xf>
    <xf numFmtId="167" fontId="0" fillId="26" borderId="91" xfId="115" applyNumberFormat="1" applyFont="1" applyFill="1" applyBorder="1" applyAlignment="1" applyProtection="1">
      <alignment vertical="top"/>
      <protection locked="0"/>
    </xf>
    <xf numFmtId="167" fontId="0" fillId="26" borderId="46" xfId="115"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164" fontId="0" fillId="26" borderId="10" xfId="0" applyNumberFormat="1" applyFont="1" applyFill="1" applyBorder="1" applyAlignment="1" applyProtection="1">
      <alignment vertical="top"/>
      <protection locked="0"/>
    </xf>
    <xf numFmtId="164" fontId="0" fillId="26" borderId="14" xfId="0" applyNumberFormat="1" applyFont="1" applyFill="1" applyBorder="1" applyAlignment="1" applyProtection="1">
      <alignment vertical="top"/>
      <protection locked="0"/>
    </xf>
    <xf numFmtId="164" fontId="0" fillId="26" borderId="14" xfId="0" applyNumberFormat="1" applyFont="1" applyFill="1" applyBorder="1" applyAlignment="1">
      <alignment vertical="top"/>
    </xf>
    <xf numFmtId="164" fontId="0" fillId="26" borderId="23" xfId="0" applyNumberFormat="1" applyFont="1" applyFill="1" applyBorder="1" applyAlignment="1" applyProtection="1">
      <alignment vertical="top"/>
      <protection locked="0"/>
    </xf>
    <xf numFmtId="164" fontId="0" fillId="26" borderId="23" xfId="0" applyNumberFormat="1" applyFont="1" applyFill="1" applyBorder="1" applyAlignment="1">
      <alignment vertical="top"/>
    </xf>
    <xf numFmtId="164" fontId="0" fillId="26" borderId="93" xfId="115" applyNumberFormat="1" applyFont="1" applyFill="1" applyBorder="1" applyAlignment="1" applyProtection="1">
      <alignment vertical="top"/>
      <protection locked="0"/>
    </xf>
    <xf numFmtId="164" fontId="0" fillId="26" borderId="92" xfId="0" applyNumberFormat="1" applyFont="1" applyFill="1" applyBorder="1" applyAlignment="1" applyProtection="1">
      <alignment vertical="top"/>
      <protection locked="0"/>
    </xf>
    <xf numFmtId="164" fontId="0" fillId="26" borderId="80" xfId="0" applyNumberFormat="1" applyFont="1" applyFill="1" applyBorder="1" applyAlignment="1" applyProtection="1">
      <alignment vertical="top"/>
      <protection locked="0"/>
    </xf>
    <xf numFmtId="164" fontId="0" fillId="26" borderId="80" xfId="0" applyNumberFormat="1" applyFont="1" applyFill="1" applyBorder="1" applyAlignment="1">
      <alignment vertical="top"/>
    </xf>
    <xf numFmtId="164" fontId="0" fillId="26" borderId="92" xfId="0" applyNumberFormat="1" applyFont="1" applyFill="1" applyBorder="1" applyAlignment="1">
      <alignment vertical="top"/>
    </xf>
    <xf numFmtId="167" fontId="0" fillId="26" borderId="94" xfId="115" applyNumberFormat="1" applyFont="1" applyFill="1" applyBorder="1" applyAlignment="1" applyProtection="1">
      <alignment vertical="top"/>
      <protection locked="0"/>
    </xf>
    <xf numFmtId="167" fontId="0" fillId="26" borderId="81" xfId="115" applyNumberFormat="1" applyFont="1" applyFill="1" applyBorder="1" applyAlignment="1" applyProtection="1">
      <alignment vertical="top"/>
      <protection locked="0"/>
    </xf>
    <xf numFmtId="167" fontId="0" fillId="26" borderId="12" xfId="115" applyNumberFormat="1" applyFont="1" applyFill="1" applyBorder="1" applyAlignment="1" applyProtection="1">
      <alignment vertical="top"/>
      <protection locked="0"/>
    </xf>
    <xf numFmtId="167" fontId="0" fillId="26" borderId="95" xfId="115" applyNumberFormat="1" applyFont="1" applyFill="1" applyBorder="1" applyAlignment="1" applyProtection="1">
      <alignment vertical="top"/>
      <protection locked="0"/>
    </xf>
    <xf numFmtId="164" fontId="0" fillId="26" borderId="20" xfId="0" applyNumberFormat="1" applyFont="1" applyFill="1" applyBorder="1" applyAlignment="1">
      <alignment vertical="top"/>
    </xf>
    <xf numFmtId="164" fontId="0" fillId="26" borderId="19" xfId="0" applyNumberFormat="1" applyFont="1" applyFill="1" applyBorder="1" applyAlignment="1">
      <alignment vertical="top"/>
    </xf>
    <xf numFmtId="164" fontId="0" fillId="26" borderId="16" xfId="0" applyNumberFormat="1" applyFont="1" applyFill="1" applyBorder="1" applyAlignment="1">
      <alignment vertical="top"/>
    </xf>
    <xf numFmtId="164" fontId="0" fillId="26" borderId="94" xfId="115" applyNumberFormat="1" applyFont="1" applyFill="1" applyBorder="1" applyAlignment="1" applyProtection="1">
      <alignment vertical="top"/>
      <protection locked="0"/>
    </xf>
    <xf numFmtId="164" fontId="0" fillId="26" borderId="81" xfId="115"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164" fontId="0" fillId="26" borderId="97" xfId="0" applyNumberFormat="1" applyFont="1" applyFill="1" applyBorder="1" applyAlignment="1" applyProtection="1">
      <alignment vertical="top"/>
      <protection locked="0"/>
    </xf>
    <xf numFmtId="164" fontId="0" fillId="26" borderId="12" xfId="115" applyNumberFormat="1" applyFont="1" applyFill="1" applyBorder="1" applyAlignment="1" applyProtection="1">
      <alignment vertical="top"/>
      <protection locked="0"/>
    </xf>
    <xf numFmtId="164" fontId="0" fillId="26" borderId="37" xfId="0" applyNumberFormat="1" applyFont="1" applyFill="1" applyBorder="1" applyAlignment="1">
      <alignment vertical="top"/>
    </xf>
    <xf numFmtId="164" fontId="0" fillId="26" borderId="82" xfId="0" applyNumberFormat="1" applyFont="1" applyFill="1" applyBorder="1" applyAlignment="1">
      <alignment vertical="top"/>
    </xf>
    <xf numFmtId="164" fontId="0" fillId="26" borderId="10" xfId="0" applyNumberFormat="1" applyFont="1" applyFill="1" applyBorder="1" applyAlignment="1">
      <alignment vertical="top"/>
    </xf>
    <xf numFmtId="164" fontId="0" fillId="26" borderId="98" xfId="0" applyNumberFormat="1" applyFont="1" applyFill="1" applyBorder="1" applyAlignment="1" applyProtection="1">
      <alignment vertical="top"/>
      <protection locked="0"/>
    </xf>
    <xf numFmtId="164" fontId="0" fillId="26" borderId="85" xfId="0" applyNumberFormat="1" applyFont="1" applyFill="1" applyBorder="1" applyAlignment="1">
      <alignment vertical="top"/>
    </xf>
    <xf numFmtId="164" fontId="0" fillId="26" borderId="83" xfId="0" applyNumberFormat="1" applyFont="1" applyFill="1" applyBorder="1" applyAlignment="1">
      <alignment vertical="top"/>
    </xf>
    <xf numFmtId="164" fontId="0" fillId="26" borderId="47" xfId="0" applyNumberFormat="1" applyFont="1" applyFill="1" applyBorder="1" applyAlignment="1" applyProtection="1">
      <alignment vertical="top"/>
      <protection locked="0"/>
    </xf>
    <xf numFmtId="164" fontId="0" fillId="26" borderId="49" xfId="0" applyNumberFormat="1" applyFont="1" applyFill="1" applyBorder="1" applyAlignment="1" applyProtection="1">
      <alignment vertical="top"/>
      <protection locked="0"/>
    </xf>
    <xf numFmtId="164" fontId="0" fillId="26" borderId="91" xfId="0" applyNumberFormat="1" applyFont="1" applyFill="1" applyBorder="1" applyAlignment="1" applyProtection="1">
      <alignment vertical="top"/>
      <protection locked="0"/>
    </xf>
    <xf numFmtId="164" fontId="0" fillId="26" borderId="99" xfId="0" applyNumberFormat="1" applyFont="1" applyFill="1" applyBorder="1" applyAlignment="1" applyProtection="1">
      <alignment vertical="top"/>
      <protection locked="0"/>
    </xf>
    <xf numFmtId="164" fontId="0" fillId="26" borderId="56" xfId="0" applyNumberFormat="1" applyFont="1" applyFill="1" applyBorder="1" applyAlignment="1" applyProtection="1">
      <alignment vertical="top"/>
      <protection locked="0"/>
    </xf>
    <xf numFmtId="164" fontId="0" fillId="26" borderId="100" xfId="0" applyNumberFormat="1" applyFont="1" applyFill="1" applyBorder="1" applyAlignment="1" applyProtection="1">
      <alignment vertical="top"/>
      <protection locked="0"/>
    </xf>
    <xf numFmtId="164" fontId="0" fillId="26" borderId="21" xfId="0" applyNumberFormat="1" applyFont="1" applyFill="1" applyBorder="1" applyAlignment="1" applyProtection="1">
      <alignment vertical="top"/>
      <protection locked="0"/>
    </xf>
    <xf numFmtId="164" fontId="0" fillId="26" borderId="20" xfId="0" applyNumberFormat="1" applyFont="1" applyFill="1" applyBorder="1" applyAlignment="1" applyProtection="1">
      <alignment vertical="top"/>
      <protection locked="0"/>
    </xf>
    <xf numFmtId="164" fontId="0" fillId="26" borderId="51" xfId="0" applyNumberFormat="1" applyFont="1" applyFill="1" applyBorder="1" applyAlignment="1" applyProtection="1">
      <alignment vertical="top"/>
      <protection locked="0"/>
    </xf>
    <xf numFmtId="164" fontId="0" fillId="26" borderId="50" xfId="0" applyNumberFormat="1" applyFont="1" applyFill="1" applyBorder="1" applyAlignment="1" applyProtection="1">
      <alignment vertical="top"/>
      <protection locked="0"/>
    </xf>
    <xf numFmtId="164" fontId="0" fillId="26" borderId="57" xfId="0" applyNumberFormat="1" applyFont="1" applyFill="1" applyBorder="1" applyAlignment="1" applyProtection="1">
      <alignment vertical="top"/>
      <protection locked="0"/>
    </xf>
    <xf numFmtId="168" fontId="0" fillId="26" borderId="19" xfId="0" applyNumberFormat="1" applyFont="1" applyFill="1" applyBorder="1" applyAlignment="1" applyProtection="1">
      <alignment vertical="top"/>
      <protection locked="0"/>
    </xf>
    <xf numFmtId="168" fontId="0" fillId="26" borderId="16" xfId="0" applyNumberFormat="1" applyFont="1" applyFill="1" applyBorder="1" applyAlignment="1" applyProtection="1">
      <alignment vertical="top"/>
      <protection locked="0"/>
    </xf>
    <xf numFmtId="168" fontId="0" fillId="26" borderId="10" xfId="0" applyNumberFormat="1" applyFont="1" applyFill="1" applyBorder="1" applyAlignment="1" applyProtection="1">
      <alignment vertical="top"/>
      <protection locked="0"/>
    </xf>
    <xf numFmtId="168" fontId="0" fillId="26" borderId="37" xfId="0" applyNumberFormat="1" applyFont="1" applyFill="1" applyBorder="1" applyAlignment="1" applyProtection="1">
      <alignment vertical="top"/>
      <protection locked="0"/>
    </xf>
    <xf numFmtId="168" fontId="0" fillId="26" borderId="82" xfId="0" applyNumberFormat="1" applyFont="1" applyFill="1" applyBorder="1" applyAlignment="1" applyProtection="1">
      <alignment vertical="top"/>
      <protection locked="0"/>
    </xf>
    <xf numFmtId="164" fontId="0" fillId="26" borderId="57" xfId="0" applyNumberFormat="1" applyFont="1" applyFill="1" applyBorder="1" applyAlignment="1">
      <alignment vertical="top"/>
    </xf>
    <xf numFmtId="164" fontId="0" fillId="26" borderId="45" xfId="0" applyNumberFormat="1" applyFont="1" applyFill="1" applyBorder="1" applyAlignment="1" applyProtection="1">
      <alignment vertical="top"/>
      <protection locked="0"/>
    </xf>
    <xf numFmtId="164" fontId="0" fillId="26" borderId="59" xfId="0" applyNumberFormat="1" applyFont="1" applyFill="1" applyBorder="1" applyAlignment="1" applyProtection="1">
      <alignment vertical="top"/>
      <protection locked="0"/>
    </xf>
    <xf numFmtId="164" fontId="0" fillId="26" borderId="46" xfId="0" applyNumberFormat="1" applyFont="1" applyFill="1" applyBorder="1" applyAlignment="1" applyProtection="1">
      <alignment vertical="top"/>
      <protection locked="0"/>
    </xf>
    <xf numFmtId="164"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164" fontId="0" fillId="0" borderId="102" xfId="121" applyNumberFormat="1" applyFont="1" applyFill="1" applyBorder="1" applyAlignment="1" applyProtection="1">
      <alignment vertical="top"/>
      <protection locked="0"/>
    </xf>
    <xf numFmtId="164" fontId="0" fillId="0" borderId="54" xfId="121" applyNumberFormat="1" applyFont="1" applyFill="1" applyBorder="1" applyAlignment="1" applyProtection="1">
      <alignment vertical="top"/>
      <protection locked="0"/>
    </xf>
    <xf numFmtId="168" fontId="0" fillId="0" borderId="54" xfId="121" applyNumberFormat="1" applyFont="1" applyFill="1" applyBorder="1" applyAlignment="1" applyProtection="1">
      <alignment vertical="top"/>
      <protection locked="0"/>
    </xf>
    <xf numFmtId="164" fontId="0" fillId="0" borderId="103" xfId="121" applyNumberFormat="1" applyFont="1" applyFill="1" applyBorder="1" applyAlignment="1" applyProtection="1">
      <alignment vertical="top"/>
      <protection locked="0"/>
    </xf>
    <xf numFmtId="168" fontId="0" fillId="0" borderId="19" xfId="121" applyNumberFormat="1" applyFont="1" applyFill="1" applyBorder="1" applyAlignment="1" applyProtection="1">
      <alignment vertical="top"/>
      <protection locked="0"/>
    </xf>
    <xf numFmtId="168" fontId="0" fillId="26" borderId="23" xfId="0" applyNumberFormat="1" applyFont="1" applyFill="1" applyBorder="1" applyAlignment="1" applyProtection="1">
      <alignment vertical="top"/>
      <protection locked="0"/>
    </xf>
    <xf numFmtId="168"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8" fontId="0" fillId="28" borderId="23" xfId="7" applyNumberFormat="1" applyFont="1" applyFill="1" applyBorder="1" applyAlignment="1" applyProtection="1">
      <alignment vertical="top"/>
      <protection locked="0"/>
    </xf>
    <xf numFmtId="168" fontId="0" fillId="26" borderId="57" xfId="0" applyNumberFormat="1" applyFont="1" applyFill="1" applyBorder="1" applyAlignment="1" applyProtection="1">
      <alignment vertical="top"/>
      <protection locked="0"/>
    </xf>
    <xf numFmtId="164" fontId="0" fillId="26" borderId="19" xfId="0" applyNumberFormat="1" applyFont="1" applyFill="1" applyBorder="1" applyAlignment="1" applyProtection="1">
      <alignment vertical="top"/>
      <protection locked="0"/>
    </xf>
    <xf numFmtId="0" fontId="29" fillId="0" borderId="11" xfId="122" applyFont="1" applyFill="1" applyBorder="1" applyAlignment="1" applyProtection="1">
      <alignment vertical="top"/>
    </xf>
    <xf numFmtId="0" fontId="30" fillId="0" borderId="61" xfId="135" applyFont="1" applyBorder="1" applyProtection="1"/>
    <xf numFmtId="0" fontId="29" fillId="0" borderId="11" xfId="122" applyFont="1" applyFill="1" applyBorder="1" applyAlignment="1" applyProtection="1">
      <alignment vertical="top"/>
      <protection locked="0"/>
    </xf>
    <xf numFmtId="0" fontId="0" fillId="0" borderId="106" xfId="0" applyBorder="1" applyAlignment="1" applyProtection="1">
      <alignment wrapText="1"/>
      <protection locked="0"/>
    </xf>
    <xf numFmtId="164" fontId="31" fillId="28" borderId="20" xfId="62" applyNumberFormat="1" applyFont="1" applyFill="1" applyBorder="1" applyAlignment="1" applyProtection="1">
      <alignment vertical="top"/>
      <protection locked="0"/>
    </xf>
    <xf numFmtId="164" fontId="31" fillId="28" borderId="21" xfId="62" applyNumberFormat="1" applyFont="1" applyFill="1" applyBorder="1" applyAlignment="1" applyProtection="1">
      <alignment vertical="top"/>
      <protection locked="0"/>
    </xf>
    <xf numFmtId="0" fontId="0" fillId="0" borderId="70" xfId="121" applyNumberFormat="1" applyFont="1" applyFill="1" applyBorder="1" applyAlignment="1" applyProtection="1">
      <alignment horizontal="left" vertical="top"/>
      <protection locked="0"/>
    </xf>
    <xf numFmtId="0" fontId="0" fillId="0" borderId="71" xfId="121" applyNumberFormat="1" applyFont="1" applyFill="1" applyBorder="1" applyAlignment="1" applyProtection="1">
      <alignment horizontal="left" vertical="top"/>
      <protection locked="0"/>
    </xf>
    <xf numFmtId="0" fontId="0" fillId="0" borderId="104" xfId="121" applyNumberFormat="1" applyFont="1" applyFill="1" applyBorder="1" applyAlignment="1" applyProtection="1">
      <alignment horizontal="left" vertical="top"/>
      <protection locked="0"/>
    </xf>
    <xf numFmtId="0" fontId="0" fillId="0" borderId="43" xfId="121" applyNumberFormat="1" applyFont="1" applyFill="1" applyBorder="1" applyAlignment="1" applyProtection="1">
      <alignment horizontal="left" vertical="top"/>
      <protection locked="0"/>
    </xf>
    <xf numFmtId="0" fontId="0" fillId="0" borderId="44" xfId="121" applyNumberFormat="1" applyFont="1" applyFill="1" applyBorder="1" applyAlignment="1" applyProtection="1">
      <alignment horizontal="left" vertical="top"/>
      <protection locked="0"/>
    </xf>
    <xf numFmtId="0" fontId="0" fillId="0" borderId="105" xfId="121" applyNumberFormat="1" applyFont="1" applyFill="1" applyBorder="1" applyAlignment="1" applyProtection="1">
      <alignment horizontal="left" vertical="top"/>
      <protection locked="0"/>
    </xf>
  </cellXfs>
  <cellStyles count="807">
    <cellStyle name="20% - Accent1" xfId="12"/>
    <cellStyle name="20% - Accent1 2" xfId="13"/>
    <cellStyle name="20% - Accent2" xfId="14"/>
    <cellStyle name="20% - Accent2 2" xfId="15"/>
    <cellStyle name="20% - Accent3" xfId="16"/>
    <cellStyle name="20% - Accent3 2" xfId="17"/>
    <cellStyle name="20% - Accent4" xfId="18"/>
    <cellStyle name="20% - Accent4 2" xfId="19"/>
    <cellStyle name="20% - Accent5" xfId="20"/>
    <cellStyle name="20% - Accent5 2" xfId="21"/>
    <cellStyle name="20% - Accent6" xfId="22"/>
    <cellStyle name="20% - Accent6 2" xfId="23"/>
    <cellStyle name="40% - Accent1" xfId="24"/>
    <cellStyle name="40% - Accent1 2" xfId="25"/>
    <cellStyle name="40% - Accent2" xfId="26"/>
    <cellStyle name="40% - Accent2 2" xfId="27"/>
    <cellStyle name="40% - Accent3" xfId="28"/>
    <cellStyle name="40% - Accent3 2" xfId="29"/>
    <cellStyle name="40% - Accent4" xfId="30"/>
    <cellStyle name="40% - Accent4 2" xfId="31"/>
    <cellStyle name="40% - Accent5" xfId="32"/>
    <cellStyle name="40% - Accent5 2" xfId="33"/>
    <cellStyle name="40% - Accent6" xfId="34"/>
    <cellStyle name="40% - Accent6 2" xfId="35"/>
    <cellStyle name="60% - Accent1" xfId="36"/>
    <cellStyle name="60% - Accent1 2" xfId="37"/>
    <cellStyle name="60% - Accent2" xfId="38"/>
    <cellStyle name="60% - Accent2 2" xfId="39"/>
    <cellStyle name="60% - Accent3" xfId="40"/>
    <cellStyle name="60% - Accent3 2" xfId="41"/>
    <cellStyle name="60% - Accent4" xfId="42"/>
    <cellStyle name="60% - Accent4 2" xfId="43"/>
    <cellStyle name="60% - Accent5" xfId="44"/>
    <cellStyle name="60% - Accent5 2" xfId="45"/>
    <cellStyle name="60% - Accent6" xfId="46"/>
    <cellStyle name="60% - Accent6 2" xfId="47"/>
    <cellStyle name="Accent1" xfId="48"/>
    <cellStyle name="Accent1 2" xfId="49"/>
    <cellStyle name="Accent2" xfId="50"/>
    <cellStyle name="Accent2 2" xfId="51"/>
    <cellStyle name="Accent3" xfId="52"/>
    <cellStyle name="Accent3 2" xfId="53"/>
    <cellStyle name="Accent4" xfId="54"/>
    <cellStyle name="Accent4 2" xfId="55"/>
    <cellStyle name="Accent5" xfId="56"/>
    <cellStyle name="Accent5 2" xfId="57"/>
    <cellStyle name="Accent6" xfId="58"/>
    <cellStyle name="Accent6 2" xfId="59"/>
    <cellStyle name="Bad" xfId="60"/>
    <cellStyle name="Bad 2" xfId="61"/>
    <cellStyle name="Calculation" xfId="62"/>
    <cellStyle name="Calculation 2" xfId="63"/>
    <cellStyle name="Calculation 3" xfId="64"/>
    <cellStyle name="Calculation 4" xfId="65"/>
    <cellStyle name="Calculation 5" xfId="66"/>
    <cellStyle name="Calculation 6" xfId="67"/>
    <cellStyle name="Calculation 7" xfId="68"/>
    <cellStyle name="Calculation 8" xfId="69"/>
    <cellStyle name="Calculation 9" xfId="70"/>
    <cellStyle name="Check Cell" xfId="71"/>
    <cellStyle name="Check Cell 2" xfId="72"/>
    <cellStyle name="Comma" xfId="10"/>
    <cellStyle name="Comma [0]" xfId="11"/>
    <cellStyle name="Comma 2" xfId="73"/>
    <cellStyle name="Comma 2 2" xfId="74"/>
    <cellStyle name="Comma 2 2 2" xfId="75"/>
    <cellStyle name="Comma 2 2 3" xfId="76"/>
    <cellStyle name="Comma 2 2 4" xfId="77"/>
    <cellStyle name="Comma 2 2 5" xfId="78"/>
    <cellStyle name="Comma 2 2 6" xfId="79"/>
    <cellStyle name="Comma 2 2 7" xfId="80"/>
    <cellStyle name="Comma 2 2 8" xfId="81"/>
    <cellStyle name="Comma 3" xfId="82"/>
    <cellStyle name="Comma 3 2" xfId="83"/>
    <cellStyle name="Comma 3 3" xfId="84"/>
    <cellStyle name="Comma 3 4" xfId="85"/>
    <cellStyle name="Comma 3 5" xfId="86"/>
    <cellStyle name="Comma 3 6" xfId="87"/>
    <cellStyle name="Comma 3 7" xfId="88"/>
    <cellStyle name="Comma 3 8" xfId="89"/>
    <cellStyle name="Comma 4" xfId="90"/>
    <cellStyle name="Currency" xfId="8"/>
    <cellStyle name="Currency [0]" xfId="9"/>
    <cellStyle name="Currency 2" xfId="91"/>
    <cellStyle name="Currency 2 2" xfId="92"/>
    <cellStyle name="Currency 2 2 2" xfId="93"/>
    <cellStyle name="Currency 2 2 3" xfId="94"/>
    <cellStyle name="Currency 2 2 4" xfId="95"/>
    <cellStyle name="Currency 2 2 5" xfId="96"/>
    <cellStyle name="Currency 2 2 6" xfId="97"/>
    <cellStyle name="Currency 2 2 7" xfId="98"/>
    <cellStyle name="Currency 2 2 8" xfId="99"/>
    <cellStyle name="Currency 3" xfId="100"/>
    <cellStyle name="Currency 3 2" xfId="101"/>
    <cellStyle name="Currency 3 3" xfId="102"/>
    <cellStyle name="Currency 3 4" xfId="103"/>
    <cellStyle name="Currency 3 5" xfId="104"/>
    <cellStyle name="Currency 3 6" xfId="105"/>
    <cellStyle name="Currency 3 7" xfId="106"/>
    <cellStyle name="Currency 3 8" xfId="107"/>
    <cellStyle name="Currency 4" xfId="108"/>
    <cellStyle name="Explanatory Text" xfId="109"/>
    <cellStyle name="Explanatory Text 2" xfId="110"/>
    <cellStyle name="Followed Hyperlink" xfId="5" builtinId="9" hidden="1"/>
    <cellStyle name="Followed Hyperlink" xfId="3" builtinId="9" hidden="1"/>
    <cellStyle name="Followed Hyperlink" xfId="1"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Good" xfId="111"/>
    <cellStyle name="Good 2" xfId="112"/>
    <cellStyle name="Heading 1" xfId="113"/>
    <cellStyle name="Heading 1 2" xfId="114"/>
    <cellStyle name="Heading 2" xfId="115"/>
    <cellStyle name="Heading 2 2" xfId="116"/>
    <cellStyle name="Heading 3" xfId="117"/>
    <cellStyle name="Heading 3 2" xfId="118"/>
    <cellStyle name="Heading 4" xfId="119"/>
    <cellStyle name="Heading 4 2" xfId="120"/>
    <cellStyle name="Hyperlink" xfId="6" builtinId="8" hidden="1"/>
    <cellStyle name="Hyperlink" xfId="4" builtinId="8" hidden="1"/>
    <cellStyle name="Hyperlink" xfId="2"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Input" xfId="121"/>
    <cellStyle name="Input 2" xfId="122"/>
    <cellStyle name="Input 3" xfId="123"/>
    <cellStyle name="Input 4" xfId="124"/>
    <cellStyle name="Input 5" xfId="125"/>
    <cellStyle name="Input 6" xfId="126"/>
    <cellStyle name="Input 7" xfId="127"/>
    <cellStyle name="Input 8" xfId="128"/>
    <cellStyle name="Input 9" xfId="129"/>
    <cellStyle name="Linked Cell" xfId="130"/>
    <cellStyle name="Linked Cell 2" xfId="131"/>
    <cellStyle name="Neutral" xfId="132"/>
    <cellStyle name="Neutral 2" xfId="133"/>
    <cellStyle name="Normal" xfId="0" builtinId="0"/>
    <cellStyle name="Normal 2" xfId="134"/>
    <cellStyle name="Normal 2 2" xfId="135"/>
    <cellStyle name="Normal 2 3" xfId="136"/>
    <cellStyle name="Normal 2 4" xfId="137"/>
    <cellStyle name="Normal 2 5" xfId="138"/>
    <cellStyle name="Normal 2 6" xfId="139"/>
    <cellStyle name="Normal 2 7" xfId="140"/>
    <cellStyle name="Normal 2 8" xfId="141"/>
    <cellStyle name="Normal 3" xfId="142"/>
    <cellStyle name="Normal 3 10" xfId="209"/>
    <cellStyle name="Normal 3 10 2" xfId="243"/>
    <cellStyle name="Normal 3 10 2 2" xfId="263"/>
    <cellStyle name="Normal 3 10 2 2 2" xfId="264"/>
    <cellStyle name="Normal 3 10 2 3" xfId="265"/>
    <cellStyle name="Normal 3 10 3" xfId="266"/>
    <cellStyle name="Normal 3 10 3 2" xfId="267"/>
    <cellStyle name="Normal 3 10 4" xfId="268"/>
    <cellStyle name="Normal 3 11" xfId="260"/>
    <cellStyle name="Normal 3 11 2" xfId="269"/>
    <cellStyle name="Normal 3 11 2 2" xfId="270"/>
    <cellStyle name="Normal 3 11 3" xfId="271"/>
    <cellStyle name="Normal 3 12" xfId="226"/>
    <cellStyle name="Normal 3 12 2" xfId="272"/>
    <cellStyle name="Normal 3 12 2 2" xfId="273"/>
    <cellStyle name="Normal 3 12 3" xfId="274"/>
    <cellStyle name="Normal 3 13" xfId="275"/>
    <cellStyle name="Normal 3 13 2" xfId="276"/>
    <cellStyle name="Normal 3 14" xfId="277"/>
    <cellStyle name="Normal 3 2" xfId="143"/>
    <cellStyle name="Normal 3 2 10" xfId="261"/>
    <cellStyle name="Normal 3 2 10 2" xfId="278"/>
    <cellStyle name="Normal 3 2 10 2 2" xfId="279"/>
    <cellStyle name="Normal 3 2 10 3" xfId="280"/>
    <cellStyle name="Normal 3 2 11" xfId="227"/>
    <cellStyle name="Normal 3 2 11 2" xfId="281"/>
    <cellStyle name="Normal 3 2 11 2 2" xfId="282"/>
    <cellStyle name="Normal 3 2 11 3" xfId="283"/>
    <cellStyle name="Normal 3 2 12" xfId="284"/>
    <cellStyle name="Normal 3 2 12 2" xfId="285"/>
    <cellStyle name="Normal 3 2 13" xfId="286"/>
    <cellStyle name="Normal 3 2 2" xfId="144"/>
    <cellStyle name="Normal 3 2 2 2" xfId="211"/>
    <cellStyle name="Normal 3 2 2 2 2" xfId="245"/>
    <cellStyle name="Normal 3 2 2 2 2 2" xfId="287"/>
    <cellStyle name="Normal 3 2 2 2 2 2 2" xfId="288"/>
    <cellStyle name="Normal 3 2 2 2 2 3" xfId="289"/>
    <cellStyle name="Normal 3 2 2 2 3" xfId="290"/>
    <cellStyle name="Normal 3 2 2 2 3 2" xfId="291"/>
    <cellStyle name="Normal 3 2 2 2 4" xfId="292"/>
    <cellStyle name="Normal 3 2 2 3" xfId="228"/>
    <cellStyle name="Normal 3 2 2 3 2" xfId="293"/>
    <cellStyle name="Normal 3 2 2 3 2 2" xfId="294"/>
    <cellStyle name="Normal 3 2 2 3 3" xfId="295"/>
    <cellStyle name="Normal 3 2 2 4" xfId="296"/>
    <cellStyle name="Normal 3 2 2 4 2" xfId="297"/>
    <cellStyle name="Normal 3 2 2 5" xfId="298"/>
    <cellStyle name="Normal 3 2 3" xfId="145"/>
    <cellStyle name="Normal 3 2 3 2" xfId="212"/>
    <cellStyle name="Normal 3 2 3 2 2" xfId="246"/>
    <cellStyle name="Normal 3 2 3 2 2 2" xfId="299"/>
    <cellStyle name="Normal 3 2 3 2 2 2 2" xfId="300"/>
    <cellStyle name="Normal 3 2 3 2 2 3" xfId="301"/>
    <cellStyle name="Normal 3 2 3 2 3" xfId="302"/>
    <cellStyle name="Normal 3 2 3 2 3 2" xfId="303"/>
    <cellStyle name="Normal 3 2 3 2 4" xfId="304"/>
    <cellStyle name="Normal 3 2 3 3" xfId="229"/>
    <cellStyle name="Normal 3 2 3 3 2" xfId="305"/>
    <cellStyle name="Normal 3 2 3 3 2 2" xfId="306"/>
    <cellStyle name="Normal 3 2 3 3 3" xfId="307"/>
    <cellStyle name="Normal 3 2 3 4" xfId="308"/>
    <cellStyle name="Normal 3 2 3 4 2" xfId="309"/>
    <cellStyle name="Normal 3 2 3 5" xfId="310"/>
    <cellStyle name="Normal 3 2 4" xfId="146"/>
    <cellStyle name="Normal 3 2 4 2" xfId="213"/>
    <cellStyle name="Normal 3 2 4 2 2" xfId="247"/>
    <cellStyle name="Normal 3 2 4 2 2 2" xfId="311"/>
    <cellStyle name="Normal 3 2 4 2 2 2 2" xfId="312"/>
    <cellStyle name="Normal 3 2 4 2 2 3" xfId="313"/>
    <cellStyle name="Normal 3 2 4 2 3" xfId="314"/>
    <cellStyle name="Normal 3 2 4 2 3 2" xfId="315"/>
    <cellStyle name="Normal 3 2 4 2 4" xfId="316"/>
    <cellStyle name="Normal 3 2 4 3" xfId="230"/>
    <cellStyle name="Normal 3 2 4 3 2" xfId="317"/>
    <cellStyle name="Normal 3 2 4 3 2 2" xfId="318"/>
    <cellStyle name="Normal 3 2 4 3 3" xfId="319"/>
    <cellStyle name="Normal 3 2 4 4" xfId="320"/>
    <cellStyle name="Normal 3 2 4 4 2" xfId="321"/>
    <cellStyle name="Normal 3 2 4 5" xfId="322"/>
    <cellStyle name="Normal 3 2 5" xfId="147"/>
    <cellStyle name="Normal 3 2 5 2" xfId="214"/>
    <cellStyle name="Normal 3 2 5 2 2" xfId="248"/>
    <cellStyle name="Normal 3 2 5 2 2 2" xfId="323"/>
    <cellStyle name="Normal 3 2 5 2 2 2 2" xfId="324"/>
    <cellStyle name="Normal 3 2 5 2 2 3" xfId="325"/>
    <cellStyle name="Normal 3 2 5 2 3" xfId="326"/>
    <cellStyle name="Normal 3 2 5 2 3 2" xfId="327"/>
    <cellStyle name="Normal 3 2 5 2 4" xfId="328"/>
    <cellStyle name="Normal 3 2 5 3" xfId="231"/>
    <cellStyle name="Normal 3 2 5 3 2" xfId="329"/>
    <cellStyle name="Normal 3 2 5 3 2 2" xfId="330"/>
    <cellStyle name="Normal 3 2 5 3 3" xfId="331"/>
    <cellStyle name="Normal 3 2 5 4" xfId="332"/>
    <cellStyle name="Normal 3 2 5 4 2" xfId="333"/>
    <cellStyle name="Normal 3 2 5 5" xfId="334"/>
    <cellStyle name="Normal 3 2 6" xfId="148"/>
    <cellStyle name="Normal 3 2 6 2" xfId="215"/>
    <cellStyle name="Normal 3 2 6 2 2" xfId="249"/>
    <cellStyle name="Normal 3 2 6 2 2 2" xfId="335"/>
    <cellStyle name="Normal 3 2 6 2 2 2 2" xfId="336"/>
    <cellStyle name="Normal 3 2 6 2 2 3" xfId="337"/>
    <cellStyle name="Normal 3 2 6 2 3" xfId="338"/>
    <cellStyle name="Normal 3 2 6 2 3 2" xfId="339"/>
    <cellStyle name="Normal 3 2 6 2 4" xfId="340"/>
    <cellStyle name="Normal 3 2 6 3" xfId="232"/>
    <cellStyle name="Normal 3 2 6 3 2" xfId="341"/>
    <cellStyle name="Normal 3 2 6 3 2 2" xfId="342"/>
    <cellStyle name="Normal 3 2 6 3 3" xfId="343"/>
    <cellStyle name="Normal 3 2 6 4" xfId="344"/>
    <cellStyle name="Normal 3 2 6 4 2" xfId="345"/>
    <cellStyle name="Normal 3 2 6 5" xfId="346"/>
    <cellStyle name="Normal 3 2 7" xfId="149"/>
    <cellStyle name="Normal 3 2 7 2" xfId="216"/>
    <cellStyle name="Normal 3 2 7 2 2" xfId="250"/>
    <cellStyle name="Normal 3 2 7 2 2 2" xfId="347"/>
    <cellStyle name="Normal 3 2 7 2 2 2 2" xfId="348"/>
    <cellStyle name="Normal 3 2 7 2 2 3" xfId="349"/>
    <cellStyle name="Normal 3 2 7 2 3" xfId="350"/>
    <cellStyle name="Normal 3 2 7 2 3 2" xfId="351"/>
    <cellStyle name="Normal 3 2 7 2 4" xfId="352"/>
    <cellStyle name="Normal 3 2 7 3" xfId="233"/>
    <cellStyle name="Normal 3 2 7 3 2" xfId="353"/>
    <cellStyle name="Normal 3 2 7 3 2 2" xfId="354"/>
    <cellStyle name="Normal 3 2 7 3 3" xfId="355"/>
    <cellStyle name="Normal 3 2 7 4" xfId="356"/>
    <cellStyle name="Normal 3 2 7 4 2" xfId="357"/>
    <cellStyle name="Normal 3 2 7 5" xfId="358"/>
    <cellStyle name="Normal 3 2 8" xfId="150"/>
    <cellStyle name="Normal 3 2 8 2" xfId="217"/>
    <cellStyle name="Normal 3 2 8 2 2" xfId="251"/>
    <cellStyle name="Normal 3 2 8 2 2 2" xfId="359"/>
    <cellStyle name="Normal 3 2 8 2 2 2 2" xfId="360"/>
    <cellStyle name="Normal 3 2 8 2 2 3" xfId="361"/>
    <cellStyle name="Normal 3 2 8 2 3" xfId="362"/>
    <cellStyle name="Normal 3 2 8 2 3 2" xfId="363"/>
    <cellStyle name="Normal 3 2 8 2 4" xfId="364"/>
    <cellStyle name="Normal 3 2 8 3" xfId="234"/>
    <cellStyle name="Normal 3 2 8 3 2" xfId="365"/>
    <cellStyle name="Normal 3 2 8 3 2 2" xfId="366"/>
    <cellStyle name="Normal 3 2 8 3 3" xfId="367"/>
    <cellStyle name="Normal 3 2 8 4" xfId="368"/>
    <cellStyle name="Normal 3 2 8 4 2" xfId="369"/>
    <cellStyle name="Normal 3 2 8 5" xfId="370"/>
    <cellStyle name="Normal 3 2 9" xfId="210"/>
    <cellStyle name="Normal 3 2 9 2" xfId="244"/>
    <cellStyle name="Normal 3 2 9 2 2" xfId="371"/>
    <cellStyle name="Normal 3 2 9 2 2 2" xfId="372"/>
    <cellStyle name="Normal 3 2 9 2 3" xfId="373"/>
    <cellStyle name="Normal 3 2 9 3" xfId="374"/>
    <cellStyle name="Normal 3 2 9 3 2" xfId="375"/>
    <cellStyle name="Normal 3 2 9 4" xfId="376"/>
    <cellStyle name="Normal 3 3" xfId="151"/>
    <cellStyle name="Normal 3 3 2" xfId="218"/>
    <cellStyle name="Normal 3 3 2 2" xfId="252"/>
    <cellStyle name="Normal 3 3 2 2 2" xfId="377"/>
    <cellStyle name="Normal 3 3 2 2 2 2" xfId="378"/>
    <cellStyle name="Normal 3 3 2 2 3" xfId="379"/>
    <cellStyle name="Normal 3 3 2 3" xfId="380"/>
    <cellStyle name="Normal 3 3 2 3 2" xfId="381"/>
    <cellStyle name="Normal 3 3 2 4" xfId="382"/>
    <cellStyle name="Normal 3 3 3" xfId="235"/>
    <cellStyle name="Normal 3 3 3 2" xfId="383"/>
    <cellStyle name="Normal 3 3 3 2 2" xfId="384"/>
    <cellStyle name="Normal 3 3 3 3" xfId="385"/>
    <cellStyle name="Normal 3 3 4" xfId="386"/>
    <cellStyle name="Normal 3 3 4 2" xfId="387"/>
    <cellStyle name="Normal 3 3 5" xfId="388"/>
    <cellStyle name="Normal 3 4" xfId="152"/>
    <cellStyle name="Normal 3 4 2" xfId="219"/>
    <cellStyle name="Normal 3 4 2 2" xfId="253"/>
    <cellStyle name="Normal 3 4 2 2 2" xfId="389"/>
    <cellStyle name="Normal 3 4 2 2 2 2" xfId="390"/>
    <cellStyle name="Normal 3 4 2 2 3" xfId="391"/>
    <cellStyle name="Normal 3 4 2 3" xfId="392"/>
    <cellStyle name="Normal 3 4 2 3 2" xfId="393"/>
    <cellStyle name="Normal 3 4 2 4" xfId="394"/>
    <cellStyle name="Normal 3 4 3" xfId="236"/>
    <cellStyle name="Normal 3 4 3 2" xfId="395"/>
    <cellStyle name="Normal 3 4 3 2 2" xfId="396"/>
    <cellStyle name="Normal 3 4 3 3" xfId="397"/>
    <cellStyle name="Normal 3 4 4" xfId="398"/>
    <cellStyle name="Normal 3 4 4 2" xfId="399"/>
    <cellStyle name="Normal 3 4 5" xfId="400"/>
    <cellStyle name="Normal 3 5" xfId="153"/>
    <cellStyle name="Normal 3 5 2" xfId="220"/>
    <cellStyle name="Normal 3 5 2 2" xfId="254"/>
    <cellStyle name="Normal 3 5 2 2 2" xfId="401"/>
    <cellStyle name="Normal 3 5 2 2 2 2" xfId="402"/>
    <cellStyle name="Normal 3 5 2 2 3" xfId="403"/>
    <cellStyle name="Normal 3 5 2 3" xfId="404"/>
    <cellStyle name="Normal 3 5 2 3 2" xfId="405"/>
    <cellStyle name="Normal 3 5 2 4" xfId="406"/>
    <cellStyle name="Normal 3 5 3" xfId="237"/>
    <cellStyle name="Normal 3 5 3 2" xfId="407"/>
    <cellStyle name="Normal 3 5 3 2 2" xfId="408"/>
    <cellStyle name="Normal 3 5 3 3" xfId="409"/>
    <cellStyle name="Normal 3 5 4" xfId="410"/>
    <cellStyle name="Normal 3 5 4 2" xfId="411"/>
    <cellStyle name="Normal 3 5 5" xfId="412"/>
    <cellStyle name="Normal 3 6" xfId="154"/>
    <cellStyle name="Normal 3 6 2" xfId="221"/>
    <cellStyle name="Normal 3 6 2 2" xfId="255"/>
    <cellStyle name="Normal 3 6 2 2 2" xfId="413"/>
    <cellStyle name="Normal 3 6 2 2 2 2" xfId="414"/>
    <cellStyle name="Normal 3 6 2 2 3" xfId="415"/>
    <cellStyle name="Normal 3 6 2 3" xfId="416"/>
    <cellStyle name="Normal 3 6 2 3 2" xfId="417"/>
    <cellStyle name="Normal 3 6 2 4" xfId="418"/>
    <cellStyle name="Normal 3 6 3" xfId="238"/>
    <cellStyle name="Normal 3 6 3 2" xfId="419"/>
    <cellStyle name="Normal 3 6 3 2 2" xfId="420"/>
    <cellStyle name="Normal 3 6 3 3" xfId="421"/>
    <cellStyle name="Normal 3 6 4" xfId="422"/>
    <cellStyle name="Normal 3 6 4 2" xfId="423"/>
    <cellStyle name="Normal 3 6 5" xfId="424"/>
    <cellStyle name="Normal 3 7" xfId="155"/>
    <cellStyle name="Normal 3 7 2" xfId="222"/>
    <cellStyle name="Normal 3 7 2 2" xfId="256"/>
    <cellStyle name="Normal 3 7 2 2 2" xfId="425"/>
    <cellStyle name="Normal 3 7 2 2 2 2" xfId="426"/>
    <cellStyle name="Normal 3 7 2 2 3" xfId="427"/>
    <cellStyle name="Normal 3 7 2 3" xfId="428"/>
    <cellStyle name="Normal 3 7 2 3 2" xfId="429"/>
    <cellStyle name="Normal 3 7 2 4" xfId="430"/>
    <cellStyle name="Normal 3 7 3" xfId="239"/>
    <cellStyle name="Normal 3 7 3 2" xfId="431"/>
    <cellStyle name="Normal 3 7 3 2 2" xfId="432"/>
    <cellStyle name="Normal 3 7 3 3" xfId="433"/>
    <cellStyle name="Normal 3 7 4" xfId="434"/>
    <cellStyle name="Normal 3 7 4 2" xfId="435"/>
    <cellStyle name="Normal 3 7 5" xfId="436"/>
    <cellStyle name="Normal 3 8" xfId="156"/>
    <cellStyle name="Normal 3 8 2" xfId="223"/>
    <cellStyle name="Normal 3 8 2 2" xfId="257"/>
    <cellStyle name="Normal 3 8 2 2 2" xfId="437"/>
    <cellStyle name="Normal 3 8 2 2 2 2" xfId="438"/>
    <cellStyle name="Normal 3 8 2 2 3" xfId="439"/>
    <cellStyle name="Normal 3 8 2 3" xfId="440"/>
    <cellStyle name="Normal 3 8 2 3 2" xfId="441"/>
    <cellStyle name="Normal 3 8 2 4" xfId="442"/>
    <cellStyle name="Normal 3 8 3" xfId="240"/>
    <cellStyle name="Normal 3 8 3 2" xfId="443"/>
    <cellStyle name="Normal 3 8 3 2 2" xfId="444"/>
    <cellStyle name="Normal 3 8 3 3" xfId="445"/>
    <cellStyle name="Normal 3 8 4" xfId="446"/>
    <cellStyle name="Normal 3 8 4 2" xfId="447"/>
    <cellStyle name="Normal 3 8 5" xfId="448"/>
    <cellStyle name="Normal 3 9" xfId="157"/>
    <cellStyle name="Normal 3 9 2" xfId="224"/>
    <cellStyle name="Normal 3 9 2 2" xfId="258"/>
    <cellStyle name="Normal 3 9 2 2 2" xfId="449"/>
    <cellStyle name="Normal 3 9 2 2 2 2" xfId="450"/>
    <cellStyle name="Normal 3 9 2 2 3" xfId="451"/>
    <cellStyle name="Normal 3 9 2 3" xfId="452"/>
    <cellStyle name="Normal 3 9 2 3 2" xfId="453"/>
    <cellStyle name="Normal 3 9 2 4" xfId="454"/>
    <cellStyle name="Normal 3 9 3" xfId="241"/>
    <cellStyle name="Normal 3 9 3 2" xfId="455"/>
    <cellStyle name="Normal 3 9 3 2 2" xfId="456"/>
    <cellStyle name="Normal 3 9 3 3" xfId="457"/>
    <cellStyle name="Normal 3 9 4" xfId="458"/>
    <cellStyle name="Normal 3 9 4 2" xfId="459"/>
    <cellStyle name="Normal 3 9 5" xfId="460"/>
    <cellStyle name="Normal 4" xfId="158"/>
    <cellStyle name="Normal 4 2" xfId="225"/>
    <cellStyle name="Normal 4 2 2" xfId="259"/>
    <cellStyle name="Normal 4 2 2 2" xfId="461"/>
    <cellStyle name="Normal 4 2 2 2 2" xfId="462"/>
    <cellStyle name="Normal 4 2 2 3" xfId="463"/>
    <cellStyle name="Normal 4 2 3" xfId="464"/>
    <cellStyle name="Normal 4 2 3 2" xfId="465"/>
    <cellStyle name="Normal 4 2 4" xfId="466"/>
    <cellStyle name="Normal 4 3" xfId="242"/>
    <cellStyle name="Normal 4 3 2" xfId="467"/>
    <cellStyle name="Normal 4 3 2 2" xfId="468"/>
    <cellStyle name="Normal 4 3 3" xfId="469"/>
    <cellStyle name="Normal 4 4" xfId="470"/>
    <cellStyle name="Normal 4 4 2" xfId="471"/>
    <cellStyle name="Normal 4 5" xfId="472"/>
    <cellStyle name="Normal 5" xfId="159"/>
    <cellStyle name="Normal 6" xfId="473"/>
    <cellStyle name="Normal 6 2" xfId="474"/>
    <cellStyle name="Normal_Tables" xfId="262"/>
    <cellStyle name="Note" xfId="160"/>
    <cellStyle name="Note 2" xfId="161"/>
    <cellStyle name="Note 3" xfId="162"/>
    <cellStyle name="Note 4" xfId="163"/>
    <cellStyle name="Note 5" xfId="164"/>
    <cellStyle name="Note 6" xfId="165"/>
    <cellStyle name="Note 7" xfId="166"/>
    <cellStyle name="Note 8" xfId="167"/>
    <cellStyle name="Note 9" xfId="168"/>
    <cellStyle name="Output" xfId="169"/>
    <cellStyle name="Output 2" xfId="170"/>
    <cellStyle name="Output 3" xfId="171"/>
    <cellStyle name="Output 4" xfId="172"/>
    <cellStyle name="Output 5" xfId="173"/>
    <cellStyle name="Output 6" xfId="174"/>
    <cellStyle name="Output 7" xfId="175"/>
    <cellStyle name="Output 8" xfId="176"/>
    <cellStyle name="Output 9" xfId="177"/>
    <cellStyle name="Percent" xfId="7"/>
    <cellStyle name="Percent 2" xfId="178"/>
    <cellStyle name="Percent 2 2" xfId="179"/>
    <cellStyle name="Percent 2 2 2" xfId="180"/>
    <cellStyle name="Percent 2 2 3" xfId="181"/>
    <cellStyle name="Percent 2 2 4" xfId="182"/>
    <cellStyle name="Percent 2 2 5" xfId="183"/>
    <cellStyle name="Percent 2 2 6" xfId="184"/>
    <cellStyle name="Percent 2 2 7" xfId="185"/>
    <cellStyle name="Percent 2 2 8" xfId="186"/>
    <cellStyle name="Percent 3" xfId="187"/>
    <cellStyle name="Percent 3 2" xfId="188"/>
    <cellStyle name="Percent 3 3" xfId="189"/>
    <cellStyle name="Percent 3 4" xfId="190"/>
    <cellStyle name="Percent 3 5" xfId="191"/>
    <cellStyle name="Percent 3 6" xfId="192"/>
    <cellStyle name="Percent 3 7" xfId="193"/>
    <cellStyle name="Percent 3 8" xfId="194"/>
    <cellStyle name="Percent 4" xfId="195"/>
    <cellStyle name="Title" xfId="196"/>
    <cellStyle name="Title 2" xfId="197"/>
    <cellStyle name="Total" xfId="198"/>
    <cellStyle name="Total 2" xfId="199"/>
    <cellStyle name="Total 3" xfId="200"/>
    <cellStyle name="Total 4" xfId="201"/>
    <cellStyle name="Total 5" xfId="202"/>
    <cellStyle name="Total 6" xfId="203"/>
    <cellStyle name="Total 7" xfId="204"/>
    <cellStyle name="Total 8" xfId="205"/>
    <cellStyle name="Total 9" xfId="206"/>
    <cellStyle name="Warning Text" xfId="207"/>
    <cellStyle name="Warning Text 2" xfId="208"/>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7030A0"/>
  </sheetPr>
  <dimension ref="A1:F27"/>
  <sheetViews>
    <sheetView topLeftCell="B1" zoomScale="220" zoomScaleNormal="220" zoomScalePageLayoutView="220" workbookViewId="0">
      <selection activeCell="C9" sqref="C9"/>
    </sheetView>
  </sheetViews>
  <sheetFormatPr baseColWidth="10" defaultColWidth="0" defaultRowHeight="12" zeroHeight="1" x14ac:dyDescent="0"/>
  <cols>
    <col min="1" max="1" width="0.5" style="44" hidden="1" customWidth="1"/>
    <col min="2" max="2" width="28.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8">
      <c r="B1" s="96" t="s">
        <v>351</v>
      </c>
      <c r="C1" s="97"/>
    </row>
    <row r="2" spans="1:6"/>
    <row r="3" spans="1:6">
      <c r="B3" s="230" t="s">
        <v>354</v>
      </c>
      <c r="C3" s="231" t="s">
        <v>356</v>
      </c>
      <c r="F3" s="45"/>
    </row>
    <row r="4" spans="1:6">
      <c r="A4" s="379" t="s">
        <v>499</v>
      </c>
      <c r="B4" s="232" t="s">
        <v>45</v>
      </c>
      <c r="C4" s="378" t="s">
        <v>494</v>
      </c>
    </row>
    <row r="5" spans="1:6">
      <c r="B5" s="232" t="s">
        <v>215</v>
      </c>
      <c r="C5" s="378" t="s">
        <v>494</v>
      </c>
    </row>
    <row r="6" spans="1:6">
      <c r="B6" s="232" t="s">
        <v>216</v>
      </c>
      <c r="C6" s="378" t="s">
        <v>497</v>
      </c>
    </row>
    <row r="7" spans="1:6">
      <c r="B7" s="232" t="s">
        <v>128</v>
      </c>
      <c r="C7" s="378"/>
    </row>
    <row r="8" spans="1:6">
      <c r="B8" s="232" t="s">
        <v>36</v>
      </c>
      <c r="C8" s="378"/>
    </row>
    <row r="9" spans="1:6">
      <c r="B9" s="232" t="s">
        <v>41</v>
      </c>
      <c r="C9" s="378"/>
    </row>
    <row r="10" spans="1:6">
      <c r="B10" s="232" t="s">
        <v>58</v>
      </c>
      <c r="C10" s="378" t="s">
        <v>494</v>
      </c>
    </row>
    <row r="11" spans="1:6">
      <c r="B11" s="232" t="s">
        <v>355</v>
      </c>
      <c r="C11" s="378" t="s">
        <v>498</v>
      </c>
    </row>
    <row r="12" spans="1:6">
      <c r="B12" s="232" t="s">
        <v>35</v>
      </c>
      <c r="C12" s="378" t="s">
        <v>175</v>
      </c>
    </row>
    <row r="13" spans="1:6">
      <c r="B13" s="232" t="s">
        <v>50</v>
      </c>
      <c r="C13" s="378" t="s">
        <v>175</v>
      </c>
    </row>
    <row r="14" spans="1:6">
      <c r="B14" s="232" t="s">
        <v>51</v>
      </c>
      <c r="C14" s="378" t="s">
        <v>496</v>
      </c>
    </row>
    <row r="15" spans="1:6">
      <c r="B15" s="232" t="s">
        <v>217</v>
      </c>
      <c r="C15" s="378" t="s">
        <v>135</v>
      </c>
    </row>
    <row r="16" spans="1:6">
      <c r="B16" s="233" t="s">
        <v>219</v>
      </c>
      <c r="C16" s="380" t="s">
        <v>135</v>
      </c>
    </row>
    <row r="17" spans="1:3">
      <c r="B17" s="232" t="s">
        <v>218</v>
      </c>
      <c r="C17" s="378" t="s">
        <v>135</v>
      </c>
    </row>
    <row r="18" spans="1:3">
      <c r="B18" s="234" t="s">
        <v>53</v>
      </c>
      <c r="C18" s="378" t="s">
        <v>495</v>
      </c>
    </row>
    <row r="19" spans="1:3">
      <c r="A19" s="247" t="s">
        <v>487</v>
      </c>
      <c r="B19" s="36"/>
    </row>
    <row r="20" spans="1:3">
      <c r="B20" s="36"/>
    </row>
    <row r="21" spans="1:3">
      <c r="B21" s="36" t="s">
        <v>405</v>
      </c>
    </row>
    <row r="22" spans="1:3">
      <c r="B22" s="94" t="s">
        <v>406</v>
      </c>
    </row>
    <row r="23" spans="1:3">
      <c r="B23" s="95" t="s">
        <v>202</v>
      </c>
    </row>
    <row r="24" spans="1:3">
      <c r="B24" s="94" t="s">
        <v>309</v>
      </c>
    </row>
    <row r="25" spans="1:3">
      <c r="B25" s="94"/>
    </row>
    <row r="26" spans="1:3" ht="157.5" customHeight="1">
      <c r="B26" s="94"/>
      <c r="C26" s="104" t="s">
        <v>482</v>
      </c>
    </row>
    <row r="27" spans="1:3"/>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7030A0"/>
    <pageSetUpPr fitToPage="1"/>
  </sheetPr>
  <dimension ref="A1:AX185"/>
  <sheetViews>
    <sheetView zoomScale="85" zoomScaleNormal="85" zoomScalePageLayoutView="85" workbookViewId="0">
      <pane xSplit="2" ySplit="3" topLeftCell="C4" activePane="bottomRight" state="frozen"/>
      <selection activeCell="B1" sqref="B1"/>
      <selection pane="topRight" activeCell="B1" sqref="B1"/>
      <selection pane="bottomLeft" activeCell="B1" sqref="B1"/>
      <selection pane="bottomRight" activeCell="D60" sqref="D60:I60"/>
    </sheetView>
  </sheetViews>
  <sheetFormatPr baseColWidth="10" defaultColWidth="0" defaultRowHeight="12" zeroHeight="1" x14ac:dyDescent="0"/>
  <cols>
    <col min="1" max="1" width="1.1640625" style="35" hidden="1" customWidth="1"/>
    <col min="2" max="2" width="69.5" style="13" customWidth="1"/>
    <col min="3" max="3" width="15" style="13" customWidth="1"/>
    <col min="4" max="5" width="20.5" style="3" customWidth="1"/>
    <col min="6" max="6" width="20.5" style="5" customWidth="1"/>
    <col min="7" max="11" width="20.5" style="3" customWidth="1"/>
    <col min="12" max="12" width="20.5" style="5" customWidth="1"/>
    <col min="13" max="17" width="20.5" style="3" customWidth="1"/>
    <col min="18" max="18" width="20.5" style="5" customWidth="1"/>
    <col min="19" max="20" width="20.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5" style="5" customWidth="1"/>
    <col min="31" max="31" width="20.5" style="3" customWidth="1"/>
    <col min="32" max="32" width="20.5" style="5" customWidth="1"/>
    <col min="33" max="36" width="20.5" style="3" customWidth="1"/>
    <col min="37" max="37" width="20.5" style="5" customWidth="1"/>
    <col min="38" max="41" width="20.5" style="3" customWidth="1"/>
    <col min="42" max="42" width="20.5" style="5" customWidth="1"/>
    <col min="43" max="49" width="20.5" style="3" customWidth="1"/>
    <col min="50" max="50" width="9.33203125" style="3" customWidth="1"/>
    <col min="51" max="51" width="9.33203125" style="3" hidden="1" customWidth="1"/>
    <col min="52" max="16384" width="9.33203125" style="3" hidden="1"/>
  </cols>
  <sheetData>
    <row r="1" spans="1:49" ht="18">
      <c r="B1" s="100" t="s">
        <v>352</v>
      </c>
      <c r="D1" s="1"/>
    </row>
    <row r="2" spans="1:49"/>
    <row r="3" spans="1:49" s="35" customFormat="1" ht="107.5" customHeight="1">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c r="B5" s="154" t="s">
        <v>222</v>
      </c>
      <c r="C5" s="61"/>
      <c r="D5" s="382">
        <f>SUM('Pt 2 Premium and Claims'!D$5,'Pt 2 Premium and Claims'!D$6,-'Pt 2 Premium and Claims'!D$7,-'Pt 2 Premium and Claims'!D$13,'Pt 2 Premium and Claims'!D$14:'Pt 2 Premium and Claims'!D$17)</f>
        <v>75133831</v>
      </c>
      <c r="E5" s="383">
        <f>SUM('Pt 2 Premium and Claims'!E$5,'Pt 2 Premium and Claims'!E$6,-'Pt 2 Premium and Claims'!E$7,-'Pt 2 Premium and Claims'!E$13,'Pt 2 Premium and Claims'!E$14:'Pt 2 Premium and Claims'!E$17)</f>
        <v>76934797.191631272</v>
      </c>
      <c r="F5" s="383">
        <f>SUM('Pt 2 Premium and Claims'!F$5,'Pt 2 Premium and Claims'!F$6,-'Pt 2 Premium and Claims'!F$7,-'Pt 2 Premium and Claims'!F$13,'Pt 2 Premium and Claims'!F$14:'Pt 2 Premium and Claims'!F$17)</f>
        <v>0</v>
      </c>
      <c r="G5" s="383">
        <f>SUM('Pt 2 Premium and Claims'!G$5,'Pt 2 Premium and Claims'!G$6,-'Pt 2 Premium and Claims'!G$7,-'Pt 2 Premium and Claims'!G$13,'Pt 2 Premium and Claims'!G$14:'Pt 2 Premium and Claims'!G$17)</f>
        <v>0</v>
      </c>
      <c r="H5" s="383">
        <f>SUM('Pt 2 Premium and Claims'!H$5,'Pt 2 Premium and Claims'!H$6,-'Pt 2 Premium and Claims'!H$7,-'Pt 2 Premium and Claims'!H$13,'Pt 2 Premium and Claims'!H$14:'Pt 2 Premium and Claims'!H$17)</f>
        <v>0</v>
      </c>
      <c r="I5" s="382">
        <f>SUM('Pt 2 Premium and Claims'!I$5,'Pt 2 Premium and Claims'!I$6,-'Pt 2 Premium and Claims'!I$7,-'Pt 2 Premium and Claims'!I$13,'Pt 2 Premium and Claims'!I$14:'Pt 2 Premium and Claims'!I$16)</f>
        <v>67592073.260000005</v>
      </c>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c r="B6" s="155" t="s">
        <v>223</v>
      </c>
      <c r="C6" s="62" t="s">
        <v>12</v>
      </c>
      <c r="D6" s="109">
        <v>0</v>
      </c>
      <c r="E6" s="110">
        <v>0</v>
      </c>
      <c r="F6" s="110">
        <v>0</v>
      </c>
      <c r="G6" s="111">
        <v>0</v>
      </c>
      <c r="H6" s="111">
        <v>0</v>
      </c>
      <c r="I6" s="112">
        <v>0</v>
      </c>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c r="B7" s="155" t="s">
        <v>224</v>
      </c>
      <c r="C7" s="62" t="s">
        <v>13</v>
      </c>
      <c r="D7" s="109">
        <v>0</v>
      </c>
      <c r="E7" s="110">
        <v>0</v>
      </c>
      <c r="F7" s="110">
        <v>0</v>
      </c>
      <c r="G7" s="110">
        <v>0</v>
      </c>
      <c r="H7" s="110">
        <v>0</v>
      </c>
      <c r="I7" s="109">
        <v>0</v>
      </c>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4">
      <c r="B8" s="155" t="s">
        <v>225</v>
      </c>
      <c r="C8" s="62" t="s">
        <v>59</v>
      </c>
      <c r="D8" s="109">
        <v>-4008068</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c r="A12" s="35"/>
      <c r="B12" s="154" t="s">
        <v>229</v>
      </c>
      <c r="C12" s="61"/>
      <c r="D12" s="105">
        <f>'Pt 2 Premium and Claims'!D$54</f>
        <v>67673829</v>
      </c>
      <c r="E12" s="106">
        <f>'Pt 2 Premium and Claims'!E$54</f>
        <v>69112720.357339114</v>
      </c>
      <c r="F12" s="106">
        <f>'Pt 2 Premium and Claims'!F$54</f>
        <v>0</v>
      </c>
      <c r="G12" s="106">
        <f>'Pt 2 Premium and Claims'!G$54</f>
        <v>0</v>
      </c>
      <c r="H12" s="106">
        <f>'Pt 2 Premium and Claims'!H$54</f>
        <v>0</v>
      </c>
      <c r="I12" s="105">
        <f>'Pt 2 Premium and Claims'!I$54</f>
        <v>69112720.357339114</v>
      </c>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4">
      <c r="B13" s="155" t="s">
        <v>230</v>
      </c>
      <c r="C13" s="62" t="s">
        <v>37</v>
      </c>
      <c r="D13" s="109">
        <v>10271537</v>
      </c>
      <c r="E13" s="110">
        <v>10271537</v>
      </c>
      <c r="F13" s="110">
        <v>0</v>
      </c>
      <c r="G13" s="289"/>
      <c r="H13" s="290"/>
      <c r="I13" s="109">
        <v>10271537</v>
      </c>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4">
      <c r="B14" s="155" t="s">
        <v>231</v>
      </c>
      <c r="C14" s="62" t="s">
        <v>6</v>
      </c>
      <c r="D14" s="109">
        <v>469747</v>
      </c>
      <c r="E14" s="110">
        <v>490974</v>
      </c>
      <c r="F14" s="110">
        <v>0</v>
      </c>
      <c r="G14" s="288"/>
      <c r="H14" s="291"/>
      <c r="I14" s="109">
        <v>490974</v>
      </c>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4">
      <c r="B15" s="155" t="s">
        <v>232</v>
      </c>
      <c r="C15" s="62" t="s">
        <v>7</v>
      </c>
      <c r="D15" s="109">
        <v>1914232.44</v>
      </c>
      <c r="E15" s="110">
        <v>1953941</v>
      </c>
      <c r="F15" s="110">
        <v>0</v>
      </c>
      <c r="G15" s="288"/>
      <c r="H15" s="294"/>
      <c r="I15" s="109">
        <v>1953941</v>
      </c>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4">
      <c r="B16" s="155" t="s">
        <v>233</v>
      </c>
      <c r="C16" s="62" t="s">
        <v>61</v>
      </c>
      <c r="D16" s="109">
        <v>-12495695</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c r="B22" s="155" t="s">
        <v>239</v>
      </c>
      <c r="C22" s="62" t="s">
        <v>28</v>
      </c>
      <c r="D22" s="114">
        <f>'Pt 2 Premium and Claims'!D$55</f>
        <v>0</v>
      </c>
      <c r="E22" s="115">
        <f>'Pt 2 Premium and Claims'!E$55</f>
        <v>0</v>
      </c>
      <c r="F22" s="115">
        <f>'Pt 2 Premium and Claims'!F$55</f>
        <v>0</v>
      </c>
      <c r="G22" s="115">
        <f>'Pt 2 Premium and Claims'!G$55</f>
        <v>0</v>
      </c>
      <c r="H22" s="115">
        <f>'Pt 2 Premium and Claims'!H$55</f>
        <v>0</v>
      </c>
      <c r="I22" s="114">
        <f>'Pt 2 Premium and Claims'!I$55</f>
        <v>0</v>
      </c>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16">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c r="A25" s="35"/>
      <c r="B25" s="158" t="s">
        <v>242</v>
      </c>
      <c r="C25" s="62"/>
      <c r="D25" s="109">
        <v>0</v>
      </c>
      <c r="E25" s="110">
        <v>0</v>
      </c>
      <c r="F25" s="110">
        <v>0</v>
      </c>
      <c r="G25" s="110">
        <v>0</v>
      </c>
      <c r="H25" s="110">
        <v>0</v>
      </c>
      <c r="I25" s="109">
        <v>0</v>
      </c>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c r="A26" s="35"/>
      <c r="B26" s="158" t="s">
        <v>243</v>
      </c>
      <c r="C26" s="62"/>
      <c r="D26" s="109">
        <v>0</v>
      </c>
      <c r="E26" s="110">
        <v>25539.27</v>
      </c>
      <c r="F26" s="110">
        <v>0</v>
      </c>
      <c r="G26" s="110">
        <v>0</v>
      </c>
      <c r="H26" s="110">
        <v>0</v>
      </c>
      <c r="I26" s="109">
        <v>25539.27</v>
      </c>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c r="B27" s="158" t="s">
        <v>244</v>
      </c>
      <c r="C27" s="62"/>
      <c r="D27" s="109">
        <v>0</v>
      </c>
      <c r="E27" s="110">
        <v>0</v>
      </c>
      <c r="F27" s="110">
        <v>0</v>
      </c>
      <c r="G27" s="110">
        <v>0</v>
      </c>
      <c r="H27" s="110">
        <v>0</v>
      </c>
      <c r="I27" s="109">
        <v>0</v>
      </c>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c r="A28" s="35"/>
      <c r="B28" s="158" t="s">
        <v>245</v>
      </c>
      <c r="C28" s="62"/>
      <c r="D28" s="109">
        <v>0</v>
      </c>
      <c r="E28" s="110">
        <v>0</v>
      </c>
      <c r="F28" s="110">
        <v>0</v>
      </c>
      <c r="G28" s="110">
        <v>0</v>
      </c>
      <c r="H28" s="110">
        <v>0</v>
      </c>
      <c r="I28" s="109">
        <v>0</v>
      </c>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c r="B30" s="158" t="s">
        <v>247</v>
      </c>
      <c r="C30" s="62"/>
      <c r="D30" s="109">
        <v>1848105</v>
      </c>
      <c r="E30" s="110">
        <v>1405082.6800000002</v>
      </c>
      <c r="F30" s="110">
        <v>0</v>
      </c>
      <c r="G30" s="110">
        <v>0</v>
      </c>
      <c r="H30" s="110">
        <v>0</v>
      </c>
      <c r="I30" s="109">
        <v>1405082.6800000002</v>
      </c>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c r="B31" s="158" t="s">
        <v>248</v>
      </c>
      <c r="C31" s="62"/>
      <c r="D31" s="109">
        <v>0</v>
      </c>
      <c r="E31" s="110">
        <v>0</v>
      </c>
      <c r="F31" s="110">
        <v>0</v>
      </c>
      <c r="G31" s="110">
        <v>0</v>
      </c>
      <c r="H31" s="110">
        <v>0</v>
      </c>
      <c r="I31" s="109">
        <v>0</v>
      </c>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c r="B32" s="158" t="s">
        <v>249</v>
      </c>
      <c r="C32" s="62" t="s">
        <v>82</v>
      </c>
      <c r="D32" s="109">
        <v>0</v>
      </c>
      <c r="E32" s="110">
        <v>0</v>
      </c>
      <c r="F32" s="110">
        <v>0</v>
      </c>
      <c r="G32" s="110">
        <v>0</v>
      </c>
      <c r="H32" s="110">
        <v>0</v>
      </c>
      <c r="I32" s="109">
        <v>0</v>
      </c>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c r="B34" s="158" t="s">
        <v>251</v>
      </c>
      <c r="C34" s="62"/>
      <c r="D34" s="109">
        <v>0</v>
      </c>
      <c r="E34" s="110">
        <v>597660.21</v>
      </c>
      <c r="F34" s="110">
        <v>0</v>
      </c>
      <c r="G34" s="110">
        <v>0</v>
      </c>
      <c r="H34" s="110">
        <v>0</v>
      </c>
      <c r="I34" s="109">
        <v>597660.21</v>
      </c>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c r="B35" s="158" t="s">
        <v>252</v>
      </c>
      <c r="C35" s="62"/>
      <c r="D35" s="109">
        <v>40208</v>
      </c>
      <c r="E35" s="110">
        <v>14668.73</v>
      </c>
      <c r="F35" s="110">
        <v>0</v>
      </c>
      <c r="G35" s="110">
        <v>0</v>
      </c>
      <c r="H35" s="110">
        <v>0</v>
      </c>
      <c r="I35" s="109">
        <v>14668.73</v>
      </c>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c r="B37" s="160" t="s">
        <v>254</v>
      </c>
      <c r="C37" s="61" t="s">
        <v>15</v>
      </c>
      <c r="D37" s="117">
        <v>403167</v>
      </c>
      <c r="E37" s="118">
        <v>403167</v>
      </c>
      <c r="F37" s="118">
        <v>0</v>
      </c>
      <c r="G37" s="118">
        <v>0</v>
      </c>
      <c r="H37" s="118">
        <v>0</v>
      </c>
      <c r="I37" s="117">
        <v>403167</v>
      </c>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c r="B38" s="155" t="s">
        <v>255</v>
      </c>
      <c r="C38" s="62" t="s">
        <v>16</v>
      </c>
      <c r="D38" s="109">
        <v>270481</v>
      </c>
      <c r="E38" s="110">
        <v>270481</v>
      </c>
      <c r="F38" s="110">
        <v>0</v>
      </c>
      <c r="G38" s="110">
        <v>0</v>
      </c>
      <c r="H38" s="110">
        <v>0</v>
      </c>
      <c r="I38" s="109">
        <v>270481</v>
      </c>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c r="B39" s="158" t="s">
        <v>256</v>
      </c>
      <c r="C39" s="62" t="s">
        <v>17</v>
      </c>
      <c r="D39" s="109">
        <v>535291</v>
      </c>
      <c r="E39" s="110">
        <v>535291</v>
      </c>
      <c r="F39" s="110">
        <v>0</v>
      </c>
      <c r="G39" s="110">
        <v>0</v>
      </c>
      <c r="H39" s="110">
        <v>0</v>
      </c>
      <c r="I39" s="109">
        <v>535291</v>
      </c>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c r="B40" s="158" t="s">
        <v>257</v>
      </c>
      <c r="C40" s="62" t="s">
        <v>38</v>
      </c>
      <c r="D40" s="109">
        <v>224701</v>
      </c>
      <c r="E40" s="110">
        <v>224701</v>
      </c>
      <c r="F40" s="110">
        <v>0</v>
      </c>
      <c r="G40" s="110">
        <v>0</v>
      </c>
      <c r="H40" s="110">
        <v>0</v>
      </c>
      <c r="I40" s="109">
        <v>224701</v>
      </c>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c r="A41" s="35"/>
      <c r="B41" s="158" t="s">
        <v>258</v>
      </c>
      <c r="C41" s="62" t="s">
        <v>129</v>
      </c>
      <c r="D41" s="109">
        <v>249720</v>
      </c>
      <c r="E41" s="110">
        <v>249720</v>
      </c>
      <c r="F41" s="110">
        <v>0</v>
      </c>
      <c r="G41" s="110">
        <v>0</v>
      </c>
      <c r="H41" s="110">
        <v>0</v>
      </c>
      <c r="I41" s="109">
        <v>249720</v>
      </c>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5" customHeight="1">
      <c r="A42" s="35"/>
      <c r="B42" s="155" t="s">
        <v>259</v>
      </c>
      <c r="C42" s="62" t="s">
        <v>87</v>
      </c>
      <c r="D42" s="109">
        <v>0</v>
      </c>
      <c r="E42" s="110">
        <v>0</v>
      </c>
      <c r="F42" s="110">
        <v>0</v>
      </c>
      <c r="G42" s="110">
        <v>0</v>
      </c>
      <c r="H42" s="110">
        <v>0</v>
      </c>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4">
      <c r="B44" s="160" t="s">
        <v>261</v>
      </c>
      <c r="C44" s="61" t="s">
        <v>18</v>
      </c>
      <c r="D44" s="117">
        <v>152901</v>
      </c>
      <c r="E44" s="118">
        <v>152901</v>
      </c>
      <c r="F44" s="118">
        <v>0</v>
      </c>
      <c r="G44" s="118">
        <v>0</v>
      </c>
      <c r="H44" s="118">
        <v>0</v>
      </c>
      <c r="I44" s="117">
        <v>152901</v>
      </c>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c r="B45" s="161" t="s">
        <v>262</v>
      </c>
      <c r="C45" s="62" t="s">
        <v>19</v>
      </c>
      <c r="D45" s="109">
        <v>3176476</v>
      </c>
      <c r="E45" s="110">
        <v>3176476</v>
      </c>
      <c r="F45" s="110">
        <v>0</v>
      </c>
      <c r="G45" s="110">
        <v>0</v>
      </c>
      <c r="H45" s="110">
        <v>0</v>
      </c>
      <c r="I45" s="109">
        <v>3176476</v>
      </c>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c r="B46" s="161" t="s">
        <v>263</v>
      </c>
      <c r="C46" s="62" t="s">
        <v>20</v>
      </c>
      <c r="D46" s="109">
        <v>9619458</v>
      </c>
      <c r="E46" s="110">
        <v>9619458</v>
      </c>
      <c r="F46" s="110">
        <v>0</v>
      </c>
      <c r="G46" s="110">
        <v>0</v>
      </c>
      <c r="H46" s="110">
        <v>0</v>
      </c>
      <c r="I46" s="109">
        <v>9619458</v>
      </c>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c r="B47" s="161" t="s">
        <v>264</v>
      </c>
      <c r="C47" s="62" t="s">
        <v>21</v>
      </c>
      <c r="D47" s="109">
        <v>579555</v>
      </c>
      <c r="E47" s="110">
        <v>579555</v>
      </c>
      <c r="F47" s="110">
        <v>0</v>
      </c>
      <c r="G47" s="110">
        <v>0</v>
      </c>
      <c r="H47" s="110">
        <v>0</v>
      </c>
      <c r="I47" s="109">
        <v>579555</v>
      </c>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c r="B49" s="161" t="s">
        <v>305</v>
      </c>
      <c r="C49" s="62"/>
      <c r="D49" s="109">
        <v>0</v>
      </c>
      <c r="E49" s="110">
        <v>0</v>
      </c>
      <c r="F49" s="110">
        <v>0</v>
      </c>
      <c r="G49" s="110">
        <v>0</v>
      </c>
      <c r="H49" s="110">
        <v>0</v>
      </c>
      <c r="I49" s="109">
        <v>0</v>
      </c>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c r="B50" s="155" t="s">
        <v>266</v>
      </c>
      <c r="C50" s="62"/>
      <c r="D50" s="109">
        <v>0</v>
      </c>
      <c r="E50" s="110">
        <v>0</v>
      </c>
      <c r="F50" s="110">
        <v>0</v>
      </c>
      <c r="G50" s="110">
        <v>0</v>
      </c>
      <c r="H50" s="110">
        <v>0</v>
      </c>
      <c r="I50" s="109">
        <v>0</v>
      </c>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c r="B51" s="155" t="s">
        <v>267</v>
      </c>
      <c r="C51" s="62"/>
      <c r="D51" s="109">
        <v>12244492</v>
      </c>
      <c r="E51" s="110">
        <v>12244492</v>
      </c>
      <c r="F51" s="110">
        <v>0</v>
      </c>
      <c r="G51" s="110">
        <v>0</v>
      </c>
      <c r="H51" s="110">
        <v>0</v>
      </c>
      <c r="I51" s="109">
        <v>12244492</v>
      </c>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4">
      <c r="B52" s="155" t="s">
        <v>268</v>
      </c>
      <c r="C52" s="62" t="s">
        <v>89</v>
      </c>
      <c r="D52" s="109">
        <v>0</v>
      </c>
      <c r="E52" s="110">
        <v>0</v>
      </c>
      <c r="F52" s="110">
        <v>0</v>
      </c>
      <c r="G52" s="110">
        <v>0</v>
      </c>
      <c r="H52" s="110">
        <v>0</v>
      </c>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4">
      <c r="B53" s="155" t="s">
        <v>269</v>
      </c>
      <c r="C53" s="62" t="s">
        <v>88</v>
      </c>
      <c r="D53" s="109">
        <v>0</v>
      </c>
      <c r="E53" s="110">
        <v>0</v>
      </c>
      <c r="F53" s="110">
        <v>0</v>
      </c>
      <c r="G53" s="289"/>
      <c r="H53" s="289"/>
      <c r="I53" s="109">
        <v>0</v>
      </c>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c r="B56" s="160" t="s">
        <v>272</v>
      </c>
      <c r="C56" s="61" t="s">
        <v>24</v>
      </c>
      <c r="D56" s="121">
        <v>11920</v>
      </c>
      <c r="E56" s="122">
        <v>11920</v>
      </c>
      <c r="F56" s="122">
        <v>0</v>
      </c>
      <c r="G56" s="122">
        <v>0</v>
      </c>
      <c r="H56" s="122">
        <v>0</v>
      </c>
      <c r="I56" s="121">
        <v>11920</v>
      </c>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c r="B57" s="161" t="s">
        <v>273</v>
      </c>
      <c r="C57" s="62" t="s">
        <v>25</v>
      </c>
      <c r="D57" s="124">
        <v>16933</v>
      </c>
      <c r="E57" s="125">
        <v>16933</v>
      </c>
      <c r="F57" s="125">
        <v>0</v>
      </c>
      <c r="G57" s="125">
        <v>0</v>
      </c>
      <c r="H57" s="125">
        <v>0</v>
      </c>
      <c r="I57" s="124">
        <v>16933</v>
      </c>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c r="B59" s="161" t="s">
        <v>275</v>
      </c>
      <c r="C59" s="62" t="s">
        <v>27</v>
      </c>
      <c r="D59" s="124">
        <v>150231</v>
      </c>
      <c r="E59" s="125">
        <v>150231</v>
      </c>
      <c r="F59" s="125">
        <v>0</v>
      </c>
      <c r="G59" s="125">
        <v>0</v>
      </c>
      <c r="H59" s="125">
        <v>0</v>
      </c>
      <c r="I59" s="124">
        <v>150231</v>
      </c>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c r="B60" s="161" t="s">
        <v>276</v>
      </c>
      <c r="C60" s="62"/>
      <c r="D60" s="127">
        <f>D$59/12</f>
        <v>12519.25</v>
      </c>
      <c r="E60" s="128">
        <f t="shared" ref="E60:I60" si="0">E$59/12</f>
        <v>12519.25</v>
      </c>
      <c r="F60" s="128">
        <f t="shared" si="0"/>
        <v>0</v>
      </c>
      <c r="G60" s="128">
        <f t="shared" si="0"/>
        <v>0</v>
      </c>
      <c r="H60" s="128">
        <f t="shared" si="0"/>
        <v>0</v>
      </c>
      <c r="I60" s="127">
        <f t="shared" si="0"/>
        <v>12519.25</v>
      </c>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16">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headerFooter alignWithMargins="0">
    <oddFooter>&amp;L&amp;F &amp;C Page &amp;P of &amp;N&amp;R[&amp;A]</oddFoot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7030A0"/>
    <pageSetUpPr fitToPage="1"/>
  </sheetPr>
  <dimension ref="A1:BB62"/>
  <sheetViews>
    <sheetView workbookViewId="0">
      <pane xSplit="2" ySplit="3" topLeftCell="C4" activePane="bottomRight" state="frozen"/>
      <selection activeCell="B1" sqref="B1"/>
      <selection pane="topRight" activeCell="B1" sqref="B1"/>
      <selection pane="bottomLeft" activeCell="B1" sqref="B1"/>
      <selection pane="bottomRight" activeCell="E45" sqref="E45:I46"/>
    </sheetView>
  </sheetViews>
  <sheetFormatPr baseColWidth="10" defaultColWidth="0" defaultRowHeight="12" zeroHeight="1" x14ac:dyDescent="0"/>
  <cols>
    <col min="1" max="1" width="1.6640625" style="5" hidden="1" customWidth="1"/>
    <col min="2" max="2" width="69.5" style="13" customWidth="1"/>
    <col min="3" max="3" width="13.5" style="13" customWidth="1"/>
    <col min="4" max="5" width="20.5" style="3" customWidth="1"/>
    <col min="6" max="6" width="20.5" style="5" customWidth="1"/>
    <col min="7" max="11" width="20.5" style="3" customWidth="1"/>
    <col min="12" max="12" width="20.5" style="5" customWidth="1"/>
    <col min="13" max="17" width="20.5" style="3" customWidth="1"/>
    <col min="18" max="18" width="20.5" style="5" customWidth="1"/>
    <col min="19" max="20" width="20.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5" style="3" customWidth="1"/>
    <col min="32" max="32" width="20.5" style="5" customWidth="1"/>
    <col min="33" max="36" width="20.5" style="3" customWidth="1"/>
    <col min="37" max="37" width="20.5" style="5" customWidth="1"/>
    <col min="38" max="41" width="20.5" style="3" customWidth="1"/>
    <col min="42" max="42" width="20.5" style="5" customWidth="1"/>
    <col min="43" max="49" width="20.5" style="3" customWidth="1"/>
    <col min="50" max="50" width="9.33203125" style="3" customWidth="1"/>
    <col min="51" max="54" width="0" style="3" hidden="1" customWidth="1"/>
    <col min="55" max="55" width="9.33203125" style="3" hidden="1" customWidth="1"/>
    <col min="56" max="16384" width="9.33203125" style="3" hidden="1"/>
  </cols>
  <sheetData>
    <row r="1" spans="2:49" ht="18">
      <c r="B1" s="100" t="s">
        <v>353</v>
      </c>
    </row>
    <row r="2" spans="2:49"/>
    <row r="3" spans="2:49" s="5" customFormat="1" ht="107.5" customHeight="1">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c r="B5" s="175" t="s">
        <v>278</v>
      </c>
      <c r="C5" s="132"/>
      <c r="D5" s="117">
        <v>63353407</v>
      </c>
      <c r="E5" s="118">
        <v>58141826.089999996</v>
      </c>
      <c r="F5" s="118">
        <v>0</v>
      </c>
      <c r="G5" s="130">
        <v>0</v>
      </c>
      <c r="H5" s="130">
        <v>0</v>
      </c>
      <c r="I5" s="117">
        <v>58141826.089999996</v>
      </c>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c r="B6" s="176" t="s">
        <v>279</v>
      </c>
      <c r="C6" s="133" t="s">
        <v>8</v>
      </c>
      <c r="D6" s="109">
        <v>290726</v>
      </c>
      <c r="E6" s="110">
        <v>0</v>
      </c>
      <c r="F6" s="110">
        <v>0</v>
      </c>
      <c r="G6" s="111">
        <v>0</v>
      </c>
      <c r="H6" s="111">
        <v>0</v>
      </c>
      <c r="I6" s="109">
        <v>0</v>
      </c>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c r="B7" s="176" t="s">
        <v>280</v>
      </c>
      <c r="C7" s="133" t="s">
        <v>9</v>
      </c>
      <c r="D7" s="109">
        <v>2714853</v>
      </c>
      <c r="E7" s="110">
        <v>0</v>
      </c>
      <c r="F7" s="110">
        <v>0</v>
      </c>
      <c r="G7" s="111">
        <v>0</v>
      </c>
      <c r="H7" s="111">
        <v>0</v>
      </c>
      <c r="I7" s="109">
        <v>0</v>
      </c>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4">
      <c r="B10" s="178" t="s">
        <v>83</v>
      </c>
      <c r="C10" s="133"/>
      <c r="D10" s="293"/>
      <c r="E10" s="110">
        <v>0</v>
      </c>
      <c r="F10" s="110">
        <v>0</v>
      </c>
      <c r="G10" s="110">
        <v>0</v>
      </c>
      <c r="H10" s="110">
        <v>0</v>
      </c>
      <c r="I10" s="109">
        <v>0</v>
      </c>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c r="B11" s="176" t="s">
        <v>282</v>
      </c>
      <c r="C11" s="133" t="s">
        <v>49</v>
      </c>
      <c r="D11" s="109">
        <v>0</v>
      </c>
      <c r="E11" s="110">
        <v>0</v>
      </c>
      <c r="F11" s="110">
        <v>0</v>
      </c>
      <c r="G11" s="110">
        <v>0</v>
      </c>
      <c r="H11" s="110">
        <v>0</v>
      </c>
      <c r="I11" s="109">
        <v>0</v>
      </c>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c r="B13" s="176" t="s">
        <v>284</v>
      </c>
      <c r="C13" s="133" t="s">
        <v>10</v>
      </c>
      <c r="D13" s="109">
        <v>0</v>
      </c>
      <c r="E13" s="110">
        <v>0</v>
      </c>
      <c r="F13" s="110">
        <v>0</v>
      </c>
      <c r="G13" s="110">
        <v>0</v>
      </c>
      <c r="H13" s="110">
        <v>0</v>
      </c>
      <c r="I13" s="109">
        <v>0</v>
      </c>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c r="B14" s="176" t="s">
        <v>285</v>
      </c>
      <c r="C14" s="133" t="s">
        <v>11</v>
      </c>
      <c r="D14" s="109">
        <v>0</v>
      </c>
      <c r="E14" s="110">
        <v>0</v>
      </c>
      <c r="F14" s="110">
        <v>0</v>
      </c>
      <c r="G14" s="110">
        <v>0</v>
      </c>
      <c r="H14" s="110">
        <v>0</v>
      </c>
      <c r="I14" s="109">
        <v>0</v>
      </c>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4">
      <c r="B15" s="178" t="s">
        <v>286</v>
      </c>
      <c r="C15" s="133"/>
      <c r="D15" s="109">
        <v>11190753</v>
      </c>
      <c r="E15" s="110">
        <v>17524068.75</v>
      </c>
      <c r="F15" s="110">
        <v>0</v>
      </c>
      <c r="G15" s="110">
        <v>0</v>
      </c>
      <c r="H15" s="110">
        <v>0</v>
      </c>
      <c r="I15" s="109">
        <v>17524068.75</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4">
      <c r="B16" s="178" t="s">
        <v>287</v>
      </c>
      <c r="C16" s="133"/>
      <c r="D16" s="109">
        <v>-12439542</v>
      </c>
      <c r="E16" s="110">
        <v>-8073821.5799999991</v>
      </c>
      <c r="F16" s="110">
        <v>0</v>
      </c>
      <c r="G16" s="110">
        <v>0</v>
      </c>
      <c r="H16" s="110">
        <v>0</v>
      </c>
      <c r="I16" s="109">
        <v>-8073821.5799999991</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c r="B17" s="178" t="s">
        <v>451</v>
      </c>
      <c r="C17" s="133"/>
      <c r="D17" s="109">
        <v>15453340</v>
      </c>
      <c r="E17" s="269">
        <v>9342723.9316312708</v>
      </c>
      <c r="F17" s="269">
        <v>0</v>
      </c>
      <c r="G17" s="269">
        <v>0</v>
      </c>
      <c r="H17" s="110">
        <v>0</v>
      </c>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4">
      <c r="B18" s="178" t="s">
        <v>307</v>
      </c>
      <c r="C18" s="133"/>
      <c r="D18" s="109">
        <v>0</v>
      </c>
      <c r="E18" s="110">
        <v>0</v>
      </c>
      <c r="F18" s="110">
        <v>0</v>
      </c>
      <c r="G18" s="110">
        <v>0</v>
      </c>
      <c r="H18" s="110">
        <v>0</v>
      </c>
      <c r="I18" s="109">
        <v>0</v>
      </c>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4">
      <c r="B19" s="178" t="s">
        <v>308</v>
      </c>
      <c r="C19" s="133"/>
      <c r="D19" s="109">
        <v>0</v>
      </c>
      <c r="E19" s="110">
        <v>0</v>
      </c>
      <c r="F19" s="110">
        <v>0</v>
      </c>
      <c r="G19" s="110">
        <v>0</v>
      </c>
      <c r="H19" s="110">
        <v>0</v>
      </c>
      <c r="I19" s="109">
        <v>0</v>
      </c>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4">
      <c r="B20" s="178" t="s">
        <v>485</v>
      </c>
      <c r="C20" s="133"/>
      <c r="D20" s="109">
        <v>13455515.27</v>
      </c>
      <c r="E20" s="110">
        <v>12708855</v>
      </c>
      <c r="F20" s="110">
        <v>0</v>
      </c>
      <c r="G20" s="110">
        <v>0</v>
      </c>
      <c r="H20" s="110">
        <v>0</v>
      </c>
      <c r="I20" s="109">
        <v>12708855</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c r="B23" s="176" t="s">
        <v>125</v>
      </c>
      <c r="C23" s="133"/>
      <c r="D23" s="109">
        <v>55675872</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c r="B24" s="178" t="s">
        <v>114</v>
      </c>
      <c r="C24" s="133"/>
      <c r="D24" s="293"/>
      <c r="E24" s="110">
        <f>63209578.1200001+E58</f>
        <v>65810050.100000098</v>
      </c>
      <c r="F24" s="110">
        <v>0</v>
      </c>
      <c r="G24" s="110">
        <v>0</v>
      </c>
      <c r="H24" s="110">
        <v>0</v>
      </c>
      <c r="I24" s="109">
        <f>63209578.1200001+I58</f>
        <v>65810050.100000098</v>
      </c>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c r="B26" s="178" t="s">
        <v>110</v>
      </c>
      <c r="C26" s="133" t="s">
        <v>0</v>
      </c>
      <c r="D26" s="109">
        <v>0</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4">
      <c r="B27" s="178" t="s">
        <v>85</v>
      </c>
      <c r="C27" s="133"/>
      <c r="D27" s="293"/>
      <c r="E27" s="110">
        <v>0</v>
      </c>
      <c r="F27" s="110">
        <v>0</v>
      </c>
      <c r="G27" s="110">
        <v>0</v>
      </c>
      <c r="H27" s="110">
        <v>0</v>
      </c>
      <c r="I27" s="109">
        <v>0</v>
      </c>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c r="B28" s="176" t="s">
        <v>290</v>
      </c>
      <c r="C28" s="133" t="s">
        <v>47</v>
      </c>
      <c r="D28" s="109">
        <v>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4">
      <c r="B30" s="178" t="s">
        <v>111</v>
      </c>
      <c r="C30" s="133" t="s">
        <v>1</v>
      </c>
      <c r="D30" s="109">
        <v>11036021</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4">
      <c r="B31" s="178" t="s">
        <v>84</v>
      </c>
      <c r="C31" s="133"/>
      <c r="D31" s="293"/>
      <c r="E31" s="110">
        <v>3597845.2573390231</v>
      </c>
      <c r="F31" s="110">
        <v>0</v>
      </c>
      <c r="G31" s="110">
        <v>0</v>
      </c>
      <c r="H31" s="110">
        <v>0</v>
      </c>
      <c r="I31" s="109">
        <v>3597845.2573390231</v>
      </c>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c r="B34" s="176" t="s">
        <v>90</v>
      </c>
      <c r="C34" s="133" t="s">
        <v>2</v>
      </c>
      <c r="D34" s="109">
        <v>1356556</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c r="B35" s="178" t="s">
        <v>91</v>
      </c>
      <c r="C35" s="133"/>
      <c r="D35" s="293"/>
      <c r="E35" s="110">
        <v>0</v>
      </c>
      <c r="F35" s="110">
        <v>0</v>
      </c>
      <c r="G35" s="110">
        <v>0</v>
      </c>
      <c r="H35" s="110">
        <v>0</v>
      </c>
      <c r="I35" s="109">
        <v>0</v>
      </c>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c r="B36" s="176" t="s">
        <v>294</v>
      </c>
      <c r="C36" s="133" t="s">
        <v>3</v>
      </c>
      <c r="D36" s="109">
        <v>0</v>
      </c>
      <c r="E36" s="110">
        <v>0</v>
      </c>
      <c r="F36" s="110">
        <v>0</v>
      </c>
      <c r="G36" s="110">
        <v>0</v>
      </c>
      <c r="H36" s="110">
        <v>0</v>
      </c>
      <c r="I36" s="109">
        <v>0</v>
      </c>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5" customHeight="1">
      <c r="B39" s="178" t="s">
        <v>86</v>
      </c>
      <c r="C39" s="133"/>
      <c r="D39" s="293"/>
      <c r="E39" s="110">
        <v>0</v>
      </c>
      <c r="F39" s="110">
        <v>0</v>
      </c>
      <c r="G39" s="110">
        <v>0</v>
      </c>
      <c r="H39" s="110">
        <v>0</v>
      </c>
      <c r="I39" s="109">
        <v>0</v>
      </c>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c r="B41" s="178" t="s">
        <v>112</v>
      </c>
      <c r="C41" s="133" t="s">
        <v>42</v>
      </c>
      <c r="D41" s="109">
        <v>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c r="B42" s="178" t="s">
        <v>92</v>
      </c>
      <c r="C42" s="133"/>
      <c r="D42" s="293"/>
      <c r="E42" s="110">
        <v>0</v>
      </c>
      <c r="F42" s="110">
        <v>0</v>
      </c>
      <c r="G42" s="110">
        <v>0</v>
      </c>
      <c r="H42" s="110">
        <v>0</v>
      </c>
      <c r="I42" s="109">
        <v>0</v>
      </c>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c r="B45" s="178" t="s">
        <v>115</v>
      </c>
      <c r="C45" s="133" t="s">
        <v>30</v>
      </c>
      <c r="D45" s="109">
        <v>0</v>
      </c>
      <c r="E45" s="110">
        <v>0</v>
      </c>
      <c r="F45" s="110">
        <v>0</v>
      </c>
      <c r="G45" s="110">
        <v>0</v>
      </c>
      <c r="H45" s="110">
        <v>0</v>
      </c>
      <c r="I45" s="109">
        <v>0</v>
      </c>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c r="B46" s="176" t="s">
        <v>116</v>
      </c>
      <c r="C46" s="133" t="s">
        <v>31</v>
      </c>
      <c r="D46" s="109">
        <v>0</v>
      </c>
      <c r="E46" s="110">
        <v>0</v>
      </c>
      <c r="F46" s="110">
        <v>0</v>
      </c>
      <c r="G46" s="110">
        <v>0</v>
      </c>
      <c r="H46" s="110">
        <v>0</v>
      </c>
      <c r="I46" s="109">
        <v>0</v>
      </c>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c r="B49" s="176" t="s">
        <v>118</v>
      </c>
      <c r="C49" s="133" t="s">
        <v>33</v>
      </c>
      <c r="D49" s="109">
        <v>394620</v>
      </c>
      <c r="E49" s="110">
        <v>295175</v>
      </c>
      <c r="F49" s="110">
        <v>0</v>
      </c>
      <c r="G49" s="110">
        <v>0</v>
      </c>
      <c r="H49" s="110">
        <v>0</v>
      </c>
      <c r="I49" s="109">
        <v>295175</v>
      </c>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c r="B50" s="176" t="s">
        <v>119</v>
      </c>
      <c r="C50" s="133" t="s">
        <v>34</v>
      </c>
      <c r="D50" s="109">
        <v>0</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c r="B51" s="176" t="s">
        <v>300</v>
      </c>
      <c r="C51" s="133"/>
      <c r="D51" s="109">
        <v>0</v>
      </c>
      <c r="E51" s="110">
        <v>0</v>
      </c>
      <c r="F51" s="110">
        <v>0</v>
      </c>
      <c r="G51" s="110">
        <v>0</v>
      </c>
      <c r="H51" s="110">
        <v>0</v>
      </c>
      <c r="I51" s="109">
        <v>0</v>
      </c>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c r="B52" s="176" t="s">
        <v>301</v>
      </c>
      <c r="C52" s="133" t="s">
        <v>4</v>
      </c>
      <c r="D52" s="109">
        <v>0</v>
      </c>
      <c r="E52" s="110">
        <v>0</v>
      </c>
      <c r="F52" s="110">
        <v>0</v>
      </c>
      <c r="G52" s="110">
        <v>0</v>
      </c>
      <c r="H52" s="110">
        <v>0</v>
      </c>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c r="B53" s="176" t="s">
        <v>302</v>
      </c>
      <c r="C53" s="133" t="s">
        <v>5</v>
      </c>
      <c r="D53" s="109">
        <v>0</v>
      </c>
      <c r="E53" s="110">
        <v>0</v>
      </c>
      <c r="F53" s="110">
        <v>0</v>
      </c>
      <c r="G53" s="110">
        <v>0</v>
      </c>
      <c r="H53" s="110">
        <v>0</v>
      </c>
      <c r="I53" s="109">
        <v>0</v>
      </c>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c r="B54" s="181" t="s">
        <v>303</v>
      </c>
      <c r="C54" s="136" t="s">
        <v>77</v>
      </c>
      <c r="D54" s="114">
        <f>D23+D26-D28+D30-D32+D34-D36+D38+D41-D43+D45+D46-D47-D49+D50+D51+D52+D53</f>
        <v>67673829</v>
      </c>
      <c r="E54" s="115">
        <f>E24+E27+E31+E35-E36+E39+E42+E45+E46-E49+E51+E52+E53</f>
        <v>69112720.357339114</v>
      </c>
      <c r="F54" s="115">
        <f>F24+F27+F31+F35-F36+F39+F42+F45+F46-F49+F51+F52+F53</f>
        <v>0</v>
      </c>
      <c r="G54" s="115">
        <f>G24+G27+G31+G35-G36+G39+G42+G45+G46-G49+G51+G52+G53</f>
        <v>0</v>
      </c>
      <c r="H54" s="115">
        <f>H24+H27+H31+H35-H36+H39+H42+H45+H46-H49+H51+H52+H53</f>
        <v>0</v>
      </c>
      <c r="I54" s="114">
        <f>I24+I27+I31+I35-I36+I39+I42+I45+I46-I49+I51+I52+I53</f>
        <v>69112720.357339114</v>
      </c>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c r="B55" s="181" t="s">
        <v>304</v>
      </c>
      <c r="C55" s="137" t="s">
        <v>28</v>
      </c>
      <c r="D55" s="114">
        <f t="shared" ref="D55:I55" si="0">MIN(MAX(0,D56),MAX(0,D57))</f>
        <v>0</v>
      </c>
      <c r="E55" s="115">
        <f t="shared" si="0"/>
        <v>0</v>
      </c>
      <c r="F55" s="115">
        <f t="shared" si="0"/>
        <v>0</v>
      </c>
      <c r="G55" s="115">
        <f t="shared" si="0"/>
        <v>0</v>
      </c>
      <c r="H55" s="115">
        <f t="shared" si="0"/>
        <v>0</v>
      </c>
      <c r="I55" s="114">
        <f t="shared" si="0"/>
        <v>0</v>
      </c>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75" customHeight="1">
      <c r="B56" s="176" t="s">
        <v>120</v>
      </c>
      <c r="C56" s="137" t="s">
        <v>452</v>
      </c>
      <c r="D56" s="109">
        <v>0</v>
      </c>
      <c r="E56" s="110">
        <v>0</v>
      </c>
      <c r="F56" s="110">
        <v>0</v>
      </c>
      <c r="G56" s="110">
        <v>0</v>
      </c>
      <c r="H56" s="110">
        <v>0</v>
      </c>
      <c r="I56" s="109">
        <v>0</v>
      </c>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c r="B57" s="176" t="s">
        <v>121</v>
      </c>
      <c r="C57" s="137" t="s">
        <v>29</v>
      </c>
      <c r="D57" s="109">
        <v>0</v>
      </c>
      <c r="E57" s="110">
        <v>0</v>
      </c>
      <c r="F57" s="110">
        <v>0</v>
      </c>
      <c r="G57" s="110">
        <v>0</v>
      </c>
      <c r="H57" s="110">
        <v>0</v>
      </c>
      <c r="I57" s="109">
        <v>0</v>
      </c>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c r="B58" s="184" t="s">
        <v>484</v>
      </c>
      <c r="C58" s="185"/>
      <c r="D58" s="186">
        <v>0</v>
      </c>
      <c r="E58" s="187">
        <v>2600471.98</v>
      </c>
      <c r="F58" s="187">
        <v>0</v>
      </c>
      <c r="G58" s="187">
        <v>0</v>
      </c>
      <c r="H58" s="187">
        <v>0</v>
      </c>
      <c r="I58" s="186">
        <v>2600471.98</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c r="C59" s="35"/>
    </row>
    <row r="60" spans="2:49" ht="13.25" hidden="1" customHeight="1">
      <c r="B60" s="138"/>
    </row>
    <row r="61" spans="2:49" hidden="1"/>
    <row r="62" spans="2:49"/>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63563" yWindow="646"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headerFooter alignWithMargins="0">
    <oddFooter>&amp;L&amp;F &amp;C Page &amp;P of &amp;N&amp;R[&amp;A]</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7030A0"/>
    <pageSetUpPr fitToPage="1"/>
  </sheetPr>
  <dimension ref="A1:AO79"/>
  <sheetViews>
    <sheetView zoomScale="130" zoomScaleNormal="130" zoomScalePageLayoutView="130" workbookViewId="0">
      <pane xSplit="2" ySplit="3" topLeftCell="D4" activePane="bottomRight" state="frozen"/>
      <selection activeCell="B1" sqref="B1"/>
      <selection pane="topRight" activeCell="B1" sqref="B1"/>
      <selection pane="bottomLeft" activeCell="B1" sqref="B1"/>
      <selection pane="bottomRight" activeCell="G25" sqref="G25"/>
    </sheetView>
  </sheetViews>
  <sheetFormatPr baseColWidth="10" defaultColWidth="0" defaultRowHeight="12" zeroHeight="1" x14ac:dyDescent="0"/>
  <cols>
    <col min="1" max="1" width="1.6640625" style="142" hidden="1" customWidth="1"/>
    <col min="2" max="2" width="68.6640625" style="14" customWidth="1"/>
    <col min="3" max="13" width="19.5" style="4" customWidth="1"/>
    <col min="14" max="14" width="19.5" style="3" customWidth="1"/>
    <col min="15" max="40" width="19.5" style="4" customWidth="1"/>
    <col min="41" max="41" width="9.33203125" style="4" customWidth="1"/>
    <col min="42" max="42" width="9.33203125" style="4" hidden="1" customWidth="1"/>
    <col min="43" max="16384" width="9.33203125" style="4" hidden="1"/>
  </cols>
  <sheetData>
    <row r="1" spans="1:40" ht="18">
      <c r="B1" s="99" t="s">
        <v>454</v>
      </c>
    </row>
    <row r="2" spans="1:40"/>
    <row r="3" spans="1:40" s="9" customFormat="1" ht="92" customHeight="1">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c r="A5" s="142"/>
      <c r="B5" s="190" t="s">
        <v>310</v>
      </c>
      <c r="C5" s="117">
        <v>0</v>
      </c>
      <c r="D5" s="118">
        <v>0</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c r="A6" s="142"/>
      <c r="B6" s="191" t="s">
        <v>311</v>
      </c>
      <c r="C6" s="109">
        <v>0</v>
      </c>
      <c r="D6" s="110">
        <v>0</v>
      </c>
      <c r="E6" s="115">
        <f>SUM('Pt 1 Summary of Data'!E$12,'Pt 1 Summary of Data'!E$22)+SUM('Pt 1 Summary of Data'!G$12,'Pt 1 Summary of Data'!G$22)-SUM('Pt 1 Summary of Data'!H$12,'Pt 1 Summary of Data'!H$22)</f>
        <v>69112720.357339114</v>
      </c>
      <c r="F6" s="115">
        <f t="shared" ref="F6:F11" si="0">SUM(C6:E6)</f>
        <v>69112720.357339114</v>
      </c>
      <c r="G6" s="116">
        <f>SUM('Pt 1 Summary of Data'!I$12,'Pt 1 Summary of Data'!I$22)</f>
        <v>69112720.357339114</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c r="B7" s="191" t="s">
        <v>312</v>
      </c>
      <c r="C7" s="109">
        <v>0</v>
      </c>
      <c r="D7" s="110">
        <v>0</v>
      </c>
      <c r="E7" s="115">
        <f>SUM('Pt 1 Summary of Data'!E$37:E$41)+SUM('Pt 1 Summary of Data'!G$37:G$41)-SUM('Pt 1 Summary of Data'!H$37:H$41)+MAX(0,MIN('Pt 1 Summary of Data'!E$42+'Pt 1 Summary of Data'!G$42-'Pt 1 Summary of Data'!H$42,0.3%*('Pt 1 Summary of Data'!E$5+'Pt 1 Summary of Data'!G$5-'Pt 1 Summary of Data'!H$5-SUM(E$9:E$11))))</f>
        <v>1683360</v>
      </c>
      <c r="F7" s="115">
        <f t="shared" si="0"/>
        <v>1683360</v>
      </c>
      <c r="G7" s="116">
        <f>SUM('Pt 1 Summary of Data'!I$37:I$41)+MAX(0,MIN('Pt 1 Summary of Data'!I$42,0.3%*('Pt 1 Summary of Data'!I$5-SUM(G$9:G$10))))</f>
        <v>1683360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c r="B8" s="191" t="s">
        <v>483</v>
      </c>
      <c r="C8" s="293"/>
      <c r="D8" s="289"/>
      <c r="E8" s="269">
        <f>'Pt 2 Premium and Claims'!E58</f>
        <v>2600471.98</v>
      </c>
      <c r="F8" s="269">
        <f t="shared" si="0"/>
        <v>2600471.98</v>
      </c>
      <c r="G8" s="270">
        <f>'Pt 2 Premium and Claims'!I58</f>
        <v>2600471.98</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4">
      <c r="B9" s="191" t="s">
        <v>315</v>
      </c>
      <c r="C9" s="292"/>
      <c r="D9" s="288"/>
      <c r="E9" s="115">
        <f>'Pt 2 Premium and Claims'!E$15+'Pt 2 Premium and Claims'!G$15-'Pt 2 Premium and Claims'!H$15</f>
        <v>17524068.75</v>
      </c>
      <c r="F9" s="115">
        <f t="shared" si="0"/>
        <v>17524068.75</v>
      </c>
      <c r="G9" s="116">
        <f>'Pt 2 Premium and Claims'!I$15</f>
        <v>17524068.75</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4">
      <c r="B10" s="191" t="s">
        <v>316</v>
      </c>
      <c r="C10" s="292"/>
      <c r="D10" s="288"/>
      <c r="E10" s="115">
        <f>'Pt 2 Premium and Claims'!E$16+'Pt 2 Premium and Claims'!G$16-'Pt 2 Premium and Claims'!H$16</f>
        <v>-8073821.5799999991</v>
      </c>
      <c r="F10" s="115">
        <f t="shared" si="0"/>
        <v>-8073821.5799999991</v>
      </c>
      <c r="G10" s="116">
        <f>'Pt 2 Premium and Claims'!I$16</f>
        <v>-8073821.5799999991</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c r="B11" s="191" t="s">
        <v>478</v>
      </c>
      <c r="C11" s="292"/>
      <c r="D11" s="288"/>
      <c r="E11" s="115">
        <f>'Pt 2 Premium and Claims'!E$17+'Pt 2 Premium and Claims'!G$17-'Pt 2 Premium and Claims'!H$17</f>
        <v>9342723.9316312708</v>
      </c>
      <c r="F11" s="115">
        <f t="shared" si="0"/>
        <v>9342723.9316312708</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c r="A12" s="143"/>
      <c r="B12" s="192" t="s">
        <v>317</v>
      </c>
      <c r="C12" s="114">
        <f>SUM(C$6:C$7)+IF(AND(OR('Company Information'!$C$12="Massachusetts",'Company Information'!$C$12="Vermont"),SUM($C$6:$F$11,$C$15:$F$16,$C$37:$D$37)&lt;&gt;0),SUM(H$6:H$7),0)</f>
        <v>0</v>
      </c>
      <c r="D12" s="115">
        <f>SUM(D$6:D$7)+IF(AND(OR('Company Information'!$C$12="Massachusetts",'Company Information'!$C$12="Vermont"),SUM($C$6:$F$11,$C$15:$F$16,$C$37:$D$37)&lt;&gt;0),SUM(I$6:I$7),0)</f>
        <v>0</v>
      </c>
      <c r="E12" s="115">
        <f>SUM(E$6:E$7)-SUM(E$8:E$11)+IF(AND(OR('Company Information'!$C$12="Massachusetts",'Company Information'!$C$12="Vermont"),SUM($C$6:$F$11,$C$15:$F$16,$C$37:$D$37)&lt;&gt;0),SUM(J$6:J$7)-SUM(J$10:J$11),0)</f>
        <v>49402637.275707841</v>
      </c>
      <c r="F12" s="115">
        <f>IFERROR(SUM(C$12:E$12)+C$17*MAX(0,E$49-C$49)+D$17*MAX(0,E$49-D$49),0)</f>
        <v>49402637.275707841</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5" customHeight="1">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4">
      <c r="B15" s="193" t="s">
        <v>486</v>
      </c>
      <c r="C15" s="117">
        <v>0</v>
      </c>
      <c r="D15" s="118">
        <v>0</v>
      </c>
      <c r="E15" s="106">
        <f>SUM('Pt 1 Summary of Data'!E$5:E$7)+SUM('Pt 1 Summary of Data'!G$5:G$7)-SUM('Pt 1 Summary of Data'!H$5:H$7)-SUM(E$9:E$11)+D$55</f>
        <v>58141826.090000004</v>
      </c>
      <c r="F15" s="106">
        <f>SUM(C15:E15)</f>
        <v>58141826.090000004</v>
      </c>
      <c r="G15" s="107">
        <f>SUM('Pt 1 Summary of Data'!I$5:I$7)-SUM(G$9:G$10)</f>
        <v>58141826.090000004</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c r="B16" s="191" t="s">
        <v>313</v>
      </c>
      <c r="C16" s="109">
        <v>0</v>
      </c>
      <c r="D16" s="110">
        <v>0</v>
      </c>
      <c r="E16" s="115">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2042950.8900000001</v>
      </c>
      <c r="F16" s="115">
        <f>SUM(C16:E16)</f>
        <v>2042950.8900000001</v>
      </c>
      <c r="G16" s="116">
        <f>SUM('Pt 1 Summary of Data'!I$25:I$28,'Pt 1 Summary of Data'!I$30,'Pt 1 Summary of Data'!I$34:I$35)+IF('Company Information'!$C$15="No",IF(MAX('Pt 1 Summary of Data'!I$31:I$32)=0,MIN('Pt 1 Summary of Data'!I$31:I$32),MAX('Pt 1 Summary of Data'!I$31:I$32)),SUM('Pt 1 Summary of Data'!I$31:I$32))</f>
        <v>2042950.8900000001</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c r="A17" s="143"/>
      <c r="B17" s="192" t="s">
        <v>320</v>
      </c>
      <c r="C17" s="114">
        <f>C$15-C$16+IF(AND(OR('Company Information'!$C$12="Massachusetts",'Company Information'!$C$12="Vermont"),SUM($C$6:$F$11,$C$15:$F$16,$C$37:$D$37)&lt;&gt;0),H$15-H$16,0)</f>
        <v>0</v>
      </c>
      <c r="D17" s="115">
        <f>D$15-D$16+IF(AND(OR('Company Information'!$C$12="Massachusetts",'Company Information'!$C$12="Vermont"),SUM($C$6:$F$11,$C$15:$F$16,$C$37:$D$37)&lt;&gt;0),I$15-I$16,0)</f>
        <v>0</v>
      </c>
      <c r="E17" s="115">
        <f>E$15-E$16+IF(AND(OR('Company Information'!$C$12="Massachusetts",'Company Information'!$C$12="Vermont"),SUM($C$6:$F$11,$C$15:$F$16,$C$37:$D$37)&lt;&gt;0),J$15-J$16,0)</f>
        <v>56098875.200000003</v>
      </c>
      <c r="F17" s="115">
        <f>F$15-F$16+IF(AND(OR('Company Information'!$C$12="Massachusetts",'Company Information'!$C$12="Vermont"),SUM($C$6:$F$11,$C$15:$F$16,$C$37:$D$37)&lt;&gt;0),K$15-K$16,0)</f>
        <v>56098875.200000003</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c r="B19" s="194" t="s">
        <v>469</v>
      </c>
      <c r="C19" s="347"/>
      <c r="D19" s="346"/>
      <c r="E19" s="346"/>
      <c r="F19" s="346"/>
      <c r="G19" s="107">
        <f>SUM(G$6:G$7)-SUM(G$8:G$10)+IF(AND(OR('Company Information'!$C$12="Massachusetts",'Company Information'!$C$12="Vermont"),SUM($G$6:$G$10,$G$15:$G$16)&lt;&gt;0),SUM(L$6:L$7)-L$10,0)</f>
        <v>58745361.207339108</v>
      </c>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4">
      <c r="B20" s="191" t="s">
        <v>488</v>
      </c>
      <c r="C20" s="292"/>
      <c r="D20" s="288"/>
      <c r="E20" s="288"/>
      <c r="F20" s="288"/>
      <c r="G20" s="116">
        <f>SUM('Pt 1 Summary of Data'!I$44:I$47,'Pt 1 Summary of Data'!I$49:I$51)+IF(AND(OR('Company Information'!$C$12="Massachusetts",'Company Information'!$C$12="Vermont"),SUM($G$6:$G$10,$G$15:$G$16)&lt;&gt;0),SUM('Pt 1 Summary of Data'!O$44:O$47,'Pt 1 Summary of Data'!O$49:O$51),0)</f>
        <v>25772882</v>
      </c>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c r="B21" s="191" t="s">
        <v>470</v>
      </c>
      <c r="C21" s="292"/>
      <c r="D21" s="288"/>
      <c r="E21" s="288"/>
      <c r="F21" s="288"/>
      <c r="G21" s="255">
        <f>IF(G$15-G$16+IF(AND(OR('Company Information'!$C$12="Massachusetts",'Company Information'!$C$12="Vermont"),SUM($G$6:$G$10,$G$15:$G$16)&lt;&gt;0),L$15-L$16,0)=0,0,G$19/(G$15-G$16+IF(AND(OR('Company Information'!$C$12="Massachusetts",'Company Information'!$C$12="Vermont"),SUM($G$6:$G$10,$G$15:$G$16)&lt;&gt;0),L$15-L$16,0)))</f>
        <v>1.0471753844957501</v>
      </c>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c r="B23" s="192" t="s">
        <v>471</v>
      </c>
      <c r="C23" s="292"/>
      <c r="D23" s="288"/>
      <c r="E23" s="288"/>
      <c r="F23" s="288"/>
      <c r="G23" s="116">
        <f>MAX(MAX(0,G$24),MAX(0,G$25))</f>
        <v>1682966.2560000001</v>
      </c>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c r="B24" s="191" t="s">
        <v>489</v>
      </c>
      <c r="C24" s="292"/>
      <c r="D24" s="288"/>
      <c r="E24" s="288"/>
      <c r="F24" s="288"/>
      <c r="G24" s="116">
        <f>G15-G16-G19-G20</f>
        <v>-28419368.007339105</v>
      </c>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c r="B25" s="191" t="s">
        <v>490</v>
      </c>
      <c r="C25" s="292"/>
      <c r="D25" s="288"/>
      <c r="E25" s="288"/>
      <c r="F25" s="288"/>
      <c r="G25" s="116">
        <f>(3%+G$22)*(G$15-G$16+IF(AND(OR('Company Information'!$C$12="Massachusetts",'Company Information'!$C$12="Vermont"),SUM($G$6:$G$10,$G$15:$G$16)&lt;&gt;0),L$15-L$16,0))</f>
        <v>1682966.2560000001</v>
      </c>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c r="B26" s="199" t="s">
        <v>472</v>
      </c>
      <c r="C26" s="292"/>
      <c r="D26" s="288"/>
      <c r="E26" s="288"/>
      <c r="F26" s="288"/>
      <c r="G26" s="116">
        <f>MIN(MAX(0,G$27),MAX(0,G$28))</f>
        <v>13262725.930000002</v>
      </c>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c r="B27" s="191" t="s">
        <v>493</v>
      </c>
      <c r="C27" s="292"/>
      <c r="D27" s="288"/>
      <c r="E27" s="288"/>
      <c r="F27" s="288"/>
      <c r="G27" s="116">
        <f>G$20+G$23+$G$16</f>
        <v>29498799.146000002</v>
      </c>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c r="B28" s="191" t="s">
        <v>473</v>
      </c>
      <c r="C28" s="292"/>
      <c r="D28" s="288"/>
      <c r="E28" s="288"/>
      <c r="F28" s="288"/>
      <c r="G28" s="116">
        <f>(20%+G$22)*(G$15-G$16+IF(AND(OR('Company Information'!$C$12="Massachusetts",'Company Information'!$C$12="Vermont"),SUM($G$6:$G$10,$G$15:$G$16)&lt;&gt;0),L$15-L$16,0))+G$16+IF(AND(OR('Company Information'!$C$12="Massachusetts",'Company Information'!$C$12="Vermont"),SUM($G$6:$G$10,$G$15:$G$16)&lt;&gt;0),L$16,0)</f>
        <v>13262725.930000002</v>
      </c>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4">
      <c r="B29" s="191" t="s">
        <v>477</v>
      </c>
      <c r="C29" s="292"/>
      <c r="D29" s="288"/>
      <c r="E29" s="288"/>
      <c r="F29" s="288"/>
      <c r="G29" s="116">
        <f>20%*(G$15-G$16+IF(AND(OR('Company Information'!$C$12="Massachusetts",'Company Information'!$C$12="Vermont"),SUM($G$6:$G$10,$G$15:$G$16)&lt;&gt;0),L$15-L$16,0))+G$16+IF(AND(OR('Company Information'!$C$12="Massachusetts",'Company Information'!$C$12="Vermont"),SUM($G$6:$G$10,$G$15:$G$16)&lt;&gt;0),L$16,0)</f>
        <v>13262725.930000002</v>
      </c>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c r="B30" s="191" t="s">
        <v>468</v>
      </c>
      <c r="C30" s="292"/>
      <c r="D30" s="288"/>
      <c r="E30" s="288"/>
      <c r="F30" s="288"/>
      <c r="G30" s="116">
        <f>G$15+IF(AND(OR('Company Information'!$C$12="Massachusetts",'Company Information'!$C$12="Vermont"),SUM($G$6:$G$10,$G$15:$G$16)&lt;&gt;0),L$15,0)-G$26</f>
        <v>44879100.160000004</v>
      </c>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4">
      <c r="B31" s="195" t="s">
        <v>474</v>
      </c>
      <c r="C31" s="292"/>
      <c r="D31" s="288"/>
      <c r="E31" s="288"/>
      <c r="F31" s="288"/>
      <c r="G31" s="116">
        <f>MIN(MAX(0,G$27),MAX(0,G$29))</f>
        <v>13262725.930000002</v>
      </c>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c r="B32" s="195" t="s">
        <v>475</v>
      </c>
      <c r="C32" s="292"/>
      <c r="D32" s="288"/>
      <c r="E32" s="288"/>
      <c r="F32" s="288"/>
      <c r="G32" s="116">
        <f>G$15+IF(AND(OR('Company Information'!$C$12="Massachusetts",'Company Information'!$C$12="Vermont"),SUM($G$6:$G$10,$G$15:$G$16)&lt;&gt;0),L$15,0)-G$31</f>
        <v>44879100.160000004</v>
      </c>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c r="B33" s="195" t="s">
        <v>476</v>
      </c>
      <c r="C33" s="354"/>
      <c r="D33" s="355"/>
      <c r="E33" s="355"/>
      <c r="F33" s="355"/>
      <c r="G33" s="375">
        <f>IF(G$32=0,0,G$19/G$32)</f>
        <v>1.3089692306196876</v>
      </c>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4">
      <c r="B34" s="195" t="s">
        <v>479</v>
      </c>
      <c r="C34" s="292"/>
      <c r="D34" s="288"/>
      <c r="E34" s="288"/>
      <c r="F34" s="288"/>
      <c r="G34" s="116">
        <v>9342723.9316312838</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4">
      <c r="B35" s="196" t="s">
        <v>480</v>
      </c>
      <c r="C35" s="292"/>
      <c r="D35" s="288"/>
      <c r="E35" s="288"/>
      <c r="F35" s="288"/>
      <c r="G35" s="116">
        <v>9342723.9316312838</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c r="B37" s="193" t="s">
        <v>455</v>
      </c>
      <c r="C37" s="121">
        <v>0</v>
      </c>
      <c r="D37" s="122">
        <v>0</v>
      </c>
      <c r="E37" s="256">
        <f>('Pt 1 Summary of Data'!E$59+'Pt 1 Summary of Data'!G$59-'Pt 1 Summary of Data'!H$59)/12+IF(AND(OR('Company Information'!$C$12="Massachusetts",'Company Information'!$C$12="Vermont"),SUM($C$6:$F$11,$C$15:$F$16,$C$37:$D$37)&lt;&gt;0),'Pt 1 Summary of Data'!K$59+'Pt 1 Summary of Data'!M$59-'Pt 1 Summary of Data'!N$59,0)/12</f>
        <v>12519.25</v>
      </c>
      <c r="F37" s="256">
        <f>SUM(C$37:E$37)+IF(AND(OR('Company Information'!$C$12="Massachusetts",'Company Information'!$C$12="Vermont"),SUM($C$6:$F$11,$C$15:$F$16,$C$37:$D$37)&lt;&gt;0,SUM(C$37:D$37)&lt;&gt;SUM(H$37:I$37)),SUM(H$37:I$37),0)</f>
        <v>12519.25</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c r="B38" s="191" t="s">
        <v>322</v>
      </c>
      <c r="C38" s="351"/>
      <c r="D38" s="352"/>
      <c r="E38" s="352"/>
      <c r="F38" s="267">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2.4320499999999998E-2</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c r="B39" s="197" t="s">
        <v>323</v>
      </c>
      <c r="C39" s="292"/>
      <c r="D39" s="288"/>
      <c r="E39" s="288"/>
      <c r="F39" s="110">
        <v>0</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c r="A40" s="144"/>
      <c r="B40" s="191" t="s">
        <v>324</v>
      </c>
      <c r="C40" s="292"/>
      <c r="D40" s="288"/>
      <c r="E40" s="288"/>
      <c r="F40" s="258">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c r="B41" s="191" t="s">
        <v>325</v>
      </c>
      <c r="C41" s="292"/>
      <c r="D41" s="288"/>
      <c r="E41" s="288"/>
      <c r="F41" s="260">
        <f ca="1">IF(OR(F$37&lt;1000,F$37&gt;=75000),0,F$38*F$40)</f>
        <v>2.4320499999999998E-2</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c r="B44" s="191" t="s">
        <v>491</v>
      </c>
      <c r="C44" s="262" t="str">
        <f>IF(OR(C$37&lt;1000,C$17&lt;=0),"",C$12/C$17)</f>
        <v/>
      </c>
      <c r="D44" s="260" t="str">
        <f>IF(OR(D$37&lt;1000,D$17&lt;=0),"",D$12/D$17)</f>
        <v/>
      </c>
      <c r="E44" s="260">
        <f>ROUND(IF(OR(E$37&lt;1000,E$17&lt;=0),"",E$12/E$17),3)</f>
        <v>0.88100000000000001</v>
      </c>
      <c r="F44" s="260">
        <f>ROUND(IF(OR(F$37&lt;1000,F$17&lt;=0),"",F$12/F$17),3)</f>
        <v>0.88100000000000001</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c r="B46" s="197" t="s">
        <v>330</v>
      </c>
      <c r="C46" s="292"/>
      <c r="D46" s="288"/>
      <c r="E46" s="288"/>
      <c r="F46" s="260">
        <f ca="1">IF(F$44="","",F$41)</f>
        <v>2.4320499999999998E-2</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c r="A47" s="143"/>
      <c r="B47" s="199" t="s">
        <v>329</v>
      </c>
      <c r="C47" s="292"/>
      <c r="D47" s="288"/>
      <c r="E47" s="288"/>
      <c r="F47" s="260">
        <f ca="1">IF(F$44="","",ROUND(F$44+MAX(0,F$46),3))</f>
        <v>0.90500000000000003</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c r="B49" s="190" t="s">
        <v>332</v>
      </c>
      <c r="C49" s="140">
        <v>0.82</v>
      </c>
      <c r="D49" s="141">
        <v>0.82</v>
      </c>
      <c r="E49" s="141">
        <v>0.82</v>
      </c>
      <c r="F49" s="141">
        <f>E$49</f>
        <v>0.82</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c r="A50" s="142"/>
      <c r="B50" s="197" t="s">
        <v>333</v>
      </c>
      <c r="C50" s="293"/>
      <c r="D50" s="289"/>
      <c r="E50" s="289"/>
      <c r="F50" s="260">
        <f ca="1">F$47</f>
        <v>0.90500000000000003</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c r="B51" s="195" t="s">
        <v>334</v>
      </c>
      <c r="C51" s="292"/>
      <c r="D51" s="288"/>
      <c r="E51" s="288"/>
      <c r="F51" s="115">
        <f>IF(F$37&lt;1000,"",MAX(0,E$15-E$16))</f>
        <v>56098875.200000003</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c r="A52" s="143"/>
      <c r="B52" s="192" t="s">
        <v>335</v>
      </c>
      <c r="C52" s="292"/>
      <c r="D52" s="288"/>
      <c r="E52" s="288"/>
      <c r="F52" s="115">
        <f ca="1">IF(OR(F$37&lt;1000,F$17&lt;=0),0,MAX(0,F$49-F$50)*F$51)</f>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5" customHeight="1">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c r="A55" s="95"/>
      <c r="B55" s="195" t="s">
        <v>338</v>
      </c>
      <c r="C55" s="292"/>
      <c r="D55" s="110">
        <v>0</v>
      </c>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c r="A56" s="95"/>
      <c r="B56" s="195" t="s">
        <v>339</v>
      </c>
      <c r="C56" s="292"/>
      <c r="D56" s="110">
        <v>0</v>
      </c>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5" hidden="1" customHeight="1">
      <c r="B65" s="146"/>
    </row>
    <row r="66" spans="1:14" hidden="1"/>
    <row r="67" spans="1:14" hidden="1"/>
    <row r="68" spans="1:14" hidden="1">
      <c r="B68" s="147"/>
    </row>
    <row r="69" spans="1:14" ht="12.75" hidden="1" customHeight="1">
      <c r="B69" s="146"/>
    </row>
    <row r="70" spans="1:14" hidden="1"/>
    <row r="71" spans="1:14" hidden="1"/>
    <row r="72" spans="1:14" hidden="1">
      <c r="A72" s="14"/>
      <c r="B72" s="13"/>
      <c r="N72" s="4"/>
    </row>
    <row r="73" spans="1:14" hidden="1">
      <c r="A73" s="14"/>
      <c r="B73" s="36"/>
      <c r="N73" s="4"/>
    </row>
    <row r="74" spans="1:14" hidden="1"/>
    <row r="75" spans="1:14" hidden="1"/>
    <row r="76" spans="1:14" hidden="1"/>
    <row r="77" spans="1:14" hidden="1"/>
    <row r="78" spans="1:14" hidden="1"/>
    <row r="79" spans="1:14" hidden="1"/>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8" stopIfTrue="1" operator="lessThan">
      <formula>0</formula>
    </cfRule>
  </conditionalFormatting>
  <conditionalFormatting sqref="C15:C16">
    <cfRule type="cellIs" dxfId="37" priority="41" stopIfTrue="1" operator="lessThan">
      <formula>0</formula>
    </cfRule>
  </conditionalFormatting>
  <conditionalFormatting sqref="C5:C7">
    <cfRule type="cellIs" dxfId="36" priority="42" stopIfTrue="1" operator="lessThan">
      <formula>0</formula>
    </cfRule>
  </conditionalFormatting>
  <conditionalFormatting sqref="H15:H16">
    <cfRule type="cellIs" dxfId="35" priority="25" stopIfTrue="1" operator="lessThan">
      <formula>0</formula>
    </cfRule>
  </conditionalFormatting>
  <conditionalFormatting sqref="Q37">
    <cfRule type="cellIs" dxfId="34" priority="15" stopIfTrue="1" operator="lessThan">
      <formula>0</formula>
    </cfRule>
  </conditionalFormatting>
  <conditionalFormatting sqref="M37">
    <cfRule type="cellIs" dxfId="33" priority="19" stopIfTrue="1" operator="lessThan">
      <formula>0</formula>
    </cfRule>
  </conditionalFormatting>
  <conditionalFormatting sqref="H49:K49">
    <cfRule type="cellIs" dxfId="32" priority="22" stopIfTrue="1" operator="lessThan">
      <formula>0</formula>
    </cfRule>
  </conditionalFormatting>
  <conditionalFormatting sqref="Q49:T49">
    <cfRule type="cellIs" dxfId="31" priority="14" stopIfTrue="1" operator="lessThan">
      <formula>0</formula>
    </cfRule>
  </conditionalFormatting>
  <conditionalFormatting sqref="M5:M7">
    <cfRule type="cellIs" dxfId="30" priority="21" stopIfTrue="1" operator="lessThan">
      <formula>0</formula>
    </cfRule>
  </conditionalFormatting>
  <conditionalFormatting sqref="L22">
    <cfRule type="cellIs" dxfId="29" priority="24" stopIfTrue="1" operator="lessThan">
      <formula>0</formula>
    </cfRule>
  </conditionalFormatting>
  <conditionalFormatting sqref="C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G22">
    <cfRule type="cellIs" dxfId="12" priority="1" stopIfTrue="1" operator="lessThan">
      <formula>0</formula>
    </cfRule>
  </conditionalFormatting>
  <dataValidations xWindow="578" yWindow="399"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headerFooter alignWithMargins="0">
    <oddFooter>&amp;L&amp;F &amp;C Page &amp;P of &amp;N&amp;R[&amp;A]</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7030A0"/>
    <pageSetUpPr fitToPage="1"/>
  </sheetPr>
  <dimension ref="A1:L31"/>
  <sheetViews>
    <sheetView zoomScale="80" zoomScaleNormal="80" zoomScalePageLayoutView="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baseColWidth="10" defaultColWidth="0" defaultRowHeight="12" zeroHeight="1" x14ac:dyDescent="0"/>
  <cols>
    <col min="1" max="1" width="1.6640625" style="5" hidden="1" customWidth="1"/>
    <col min="2" max="2" width="72" style="3" customWidth="1"/>
    <col min="3" max="8" width="18.1640625" style="3" customWidth="1"/>
    <col min="9" max="9" width="18.1640625" style="1" customWidth="1"/>
    <col min="10" max="11" width="18.1640625" style="3" customWidth="1"/>
    <col min="12" max="12" width="9.33203125" style="3" customWidth="1"/>
    <col min="13" max="13" width="9.33203125" style="3" hidden="1" customWidth="1"/>
    <col min="14" max="16384" width="9.33203125" style="3" hidden="1"/>
  </cols>
  <sheetData>
    <row r="1" spans="2:11" ht="18">
      <c r="B1" s="99" t="s">
        <v>456</v>
      </c>
    </row>
    <row r="2" spans="2:11"/>
    <row r="3" spans="2:11" s="9" customFormat="1" ht="52">
      <c r="B3" s="165" t="s">
        <v>354</v>
      </c>
      <c r="C3" s="167" t="s">
        <v>396</v>
      </c>
      <c r="D3" s="169" t="s">
        <v>397</v>
      </c>
      <c r="E3" s="169" t="s">
        <v>398</v>
      </c>
      <c r="F3" s="169" t="s">
        <v>399</v>
      </c>
      <c r="G3" s="169" t="s">
        <v>400</v>
      </c>
      <c r="H3" s="169" t="s">
        <v>401</v>
      </c>
      <c r="I3" s="169" t="s">
        <v>402</v>
      </c>
      <c r="J3" s="168" t="s">
        <v>403</v>
      </c>
      <c r="K3" s="210" t="s">
        <v>404</v>
      </c>
    </row>
    <row r="4" spans="2:11" s="5" customFormat="1" ht="16">
      <c r="B4" s="205" t="s">
        <v>347</v>
      </c>
      <c r="C4" s="148">
        <v>11920</v>
      </c>
      <c r="D4" s="149"/>
      <c r="E4" s="149"/>
      <c r="F4" s="149"/>
      <c r="G4" s="149"/>
      <c r="H4" s="149"/>
      <c r="I4" s="364"/>
      <c r="J4" s="364"/>
      <c r="K4" s="208"/>
    </row>
    <row r="5" spans="2:11" ht="16">
      <c r="B5" s="205" t="s">
        <v>348</v>
      </c>
      <c r="C5" s="263"/>
      <c r="D5" s="264"/>
      <c r="E5" s="264"/>
      <c r="F5" s="264"/>
      <c r="G5" s="264"/>
      <c r="H5" s="264"/>
      <c r="I5" s="264"/>
      <c r="J5" s="264"/>
      <c r="K5" s="265"/>
    </row>
    <row r="6" spans="2:11">
      <c r="B6" s="206" t="s">
        <v>101</v>
      </c>
      <c r="C6" s="362"/>
      <c r="D6" s="123"/>
      <c r="E6" s="123"/>
      <c r="F6" s="363"/>
      <c r="G6" s="123"/>
      <c r="H6" s="123"/>
      <c r="I6" s="363"/>
      <c r="J6" s="363"/>
      <c r="K6" s="372"/>
    </row>
    <row r="7" spans="2:11">
      <c r="B7" s="155" t="s">
        <v>102</v>
      </c>
      <c r="C7" s="124">
        <v>0</v>
      </c>
      <c r="D7" s="126"/>
      <c r="E7" s="126"/>
      <c r="F7" s="126"/>
      <c r="G7" s="126"/>
      <c r="H7" s="126"/>
      <c r="I7" s="374"/>
      <c r="J7" s="374"/>
      <c r="K7" s="209"/>
    </row>
    <row r="8" spans="2:11">
      <c r="B8" s="155" t="s">
        <v>103</v>
      </c>
      <c r="C8" s="361"/>
      <c r="D8" s="126"/>
      <c r="E8" s="126"/>
      <c r="F8" s="364"/>
      <c r="G8" s="126"/>
      <c r="H8" s="126"/>
      <c r="I8" s="374"/>
      <c r="J8" s="374"/>
      <c r="K8" s="373"/>
    </row>
    <row r="9" spans="2:11" ht="13.25" customHeight="1">
      <c r="B9" s="155" t="s">
        <v>104</v>
      </c>
      <c r="C9" s="124">
        <v>0</v>
      </c>
      <c r="D9" s="126"/>
      <c r="E9" s="126"/>
      <c r="F9" s="126"/>
      <c r="G9" s="126"/>
      <c r="H9" s="126"/>
      <c r="I9" s="374"/>
      <c r="J9" s="374"/>
      <c r="K9" s="209"/>
    </row>
    <row r="10" spans="2:11" ht="16">
      <c r="B10" s="205" t="s">
        <v>349</v>
      </c>
      <c r="C10" s="70"/>
      <c r="D10" s="74"/>
      <c r="E10" s="74"/>
      <c r="F10" s="74"/>
      <c r="G10" s="74"/>
      <c r="H10" s="74"/>
      <c r="I10" s="74"/>
      <c r="J10" s="74"/>
      <c r="K10" s="266"/>
    </row>
    <row r="11" spans="2:11" s="5" customFormat="1">
      <c r="B11" s="206" t="s">
        <v>457</v>
      </c>
      <c r="C11" s="117">
        <v>0</v>
      </c>
      <c r="D11" s="119"/>
      <c r="E11" s="119"/>
      <c r="F11" s="119"/>
      <c r="G11" s="119"/>
      <c r="H11" s="119"/>
      <c r="I11" s="312"/>
      <c r="J11" s="312"/>
      <c r="K11" s="365"/>
    </row>
    <row r="12" spans="2:11">
      <c r="B12" s="207" t="s">
        <v>93</v>
      </c>
      <c r="C12" s="109">
        <v>0</v>
      </c>
      <c r="D12" s="113"/>
      <c r="E12" s="113"/>
      <c r="F12" s="113"/>
      <c r="G12" s="113"/>
      <c r="H12" s="113"/>
      <c r="I12" s="311"/>
      <c r="J12" s="311"/>
      <c r="K12" s="366"/>
    </row>
    <row r="13" spans="2:11">
      <c r="B13" s="207" t="s">
        <v>94</v>
      </c>
      <c r="C13" s="109">
        <v>0</v>
      </c>
      <c r="D13" s="113"/>
      <c r="E13" s="113"/>
      <c r="F13" s="113"/>
      <c r="G13" s="113"/>
      <c r="H13" s="113"/>
      <c r="I13" s="311"/>
      <c r="J13" s="311"/>
      <c r="K13" s="366"/>
    </row>
    <row r="14" spans="2:11">
      <c r="B14" s="207" t="s">
        <v>95</v>
      </c>
      <c r="C14" s="109">
        <v>0</v>
      </c>
      <c r="D14" s="113"/>
      <c r="E14" s="113"/>
      <c r="F14" s="113"/>
      <c r="G14" s="113"/>
      <c r="H14" s="113"/>
      <c r="I14" s="311"/>
      <c r="J14" s="311"/>
      <c r="K14" s="366"/>
    </row>
    <row r="15" spans="2:11" ht="16">
      <c r="B15" s="205" t="s">
        <v>350</v>
      </c>
      <c r="C15" s="70"/>
      <c r="D15" s="74"/>
      <c r="E15" s="74"/>
      <c r="F15" s="74"/>
      <c r="G15" s="74"/>
      <c r="H15" s="74"/>
      <c r="I15" s="74"/>
      <c r="J15" s="74"/>
      <c r="K15" s="266"/>
    </row>
    <row r="16" spans="2:11" s="5" customFormat="1">
      <c r="B16" s="206" t="s">
        <v>206</v>
      </c>
      <c r="C16" s="117">
        <v>0</v>
      </c>
      <c r="D16" s="119"/>
      <c r="E16" s="119"/>
      <c r="F16" s="119"/>
      <c r="G16" s="119"/>
      <c r="H16" s="119"/>
      <c r="I16" s="312"/>
      <c r="J16" s="312"/>
      <c r="K16" s="365"/>
    </row>
    <row r="17" spans="2:12" s="5" customFormat="1">
      <c r="B17" s="207" t="s">
        <v>203</v>
      </c>
      <c r="C17" s="109">
        <v>0</v>
      </c>
      <c r="D17" s="113"/>
      <c r="E17" s="113"/>
      <c r="F17" s="113"/>
      <c r="G17" s="113"/>
      <c r="H17" s="113"/>
      <c r="I17" s="311"/>
      <c r="J17" s="311"/>
      <c r="K17" s="366"/>
    </row>
    <row r="18" spans="2:12" ht="24">
      <c r="B18" s="155" t="s">
        <v>207</v>
      </c>
      <c r="C18" s="369">
        <v>1</v>
      </c>
      <c r="D18" s="139"/>
      <c r="E18" s="139"/>
      <c r="F18" s="139"/>
      <c r="G18" s="139"/>
      <c r="H18" s="139"/>
      <c r="I18" s="353"/>
      <c r="J18" s="353"/>
      <c r="K18" s="367"/>
    </row>
    <row r="19" spans="2:12">
      <c r="B19" s="155" t="s">
        <v>208</v>
      </c>
      <c r="C19" s="351"/>
      <c r="D19" s="139"/>
      <c r="E19" s="139"/>
      <c r="F19" s="370"/>
      <c r="G19" s="139"/>
      <c r="H19" s="139"/>
      <c r="I19" s="353"/>
      <c r="J19" s="353"/>
      <c r="K19" s="371"/>
    </row>
    <row r="20" spans="2:12" ht="24">
      <c r="B20" s="155" t="s">
        <v>209</v>
      </c>
      <c r="C20" s="369">
        <v>1</v>
      </c>
      <c r="D20" s="139"/>
      <c r="E20" s="139"/>
      <c r="F20" s="139"/>
      <c r="G20" s="139"/>
      <c r="H20" s="139"/>
      <c r="I20" s="353"/>
      <c r="J20" s="353"/>
      <c r="K20" s="367"/>
    </row>
    <row r="21" spans="2:12">
      <c r="B21" s="155" t="s">
        <v>210</v>
      </c>
      <c r="C21" s="351"/>
      <c r="D21" s="139"/>
      <c r="E21" s="139"/>
      <c r="F21" s="370"/>
      <c r="G21" s="139"/>
      <c r="H21" s="139"/>
      <c r="I21" s="353"/>
      <c r="J21" s="353"/>
      <c r="K21" s="371"/>
    </row>
    <row r="22" spans="2:12" s="5" customFormat="1">
      <c r="B22" s="211" t="s">
        <v>211</v>
      </c>
      <c r="C22" s="186">
        <v>0</v>
      </c>
      <c r="D22" s="212"/>
      <c r="E22" s="212"/>
      <c r="F22" s="212"/>
      <c r="G22" s="212"/>
      <c r="H22" s="212"/>
      <c r="I22" s="359"/>
      <c r="J22" s="359"/>
      <c r="K22" s="368"/>
    </row>
    <row r="23" spans="2:12" s="5" customFormat="1" ht="100.25" customHeight="1">
      <c r="B23" s="102" t="s">
        <v>212</v>
      </c>
      <c r="C23" s="384" t="s">
        <v>500</v>
      </c>
      <c r="D23" s="385"/>
      <c r="E23" s="385"/>
      <c r="F23" s="385"/>
      <c r="G23" s="385"/>
      <c r="H23" s="385"/>
      <c r="I23" s="385"/>
      <c r="J23" s="385"/>
      <c r="K23" s="386"/>
    </row>
    <row r="24" spans="2:12" s="5" customFormat="1" ht="100.25" customHeight="1">
      <c r="B24" s="101" t="s">
        <v>213</v>
      </c>
      <c r="C24" s="387" t="s">
        <v>500</v>
      </c>
      <c r="D24" s="388"/>
      <c r="E24" s="388"/>
      <c r="F24" s="388"/>
      <c r="G24" s="388"/>
      <c r="H24" s="388"/>
      <c r="I24" s="388"/>
      <c r="J24" s="388"/>
      <c r="K24" s="389"/>
      <c r="L24" s="2"/>
    </row>
    <row r="25" spans="2:12">
      <c r="I25" s="3"/>
    </row>
    <row r="26" spans="2:12" ht="13.25" hidden="1" customHeight="1">
      <c r="B26" s="37"/>
      <c r="C26" s="37"/>
      <c r="I26" s="3"/>
    </row>
    <row r="27" spans="2:12" hidden="1">
      <c r="I27" s="3"/>
    </row>
    <row r="28" spans="2:12" hidden="1">
      <c r="I28" s="3"/>
    </row>
    <row r="29" spans="2:12" hidden="1">
      <c r="I29" s="3"/>
    </row>
    <row r="30" spans="2:12" hidden="1">
      <c r="I30" s="3"/>
    </row>
    <row r="31" spans="2:12" hidden="1"/>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headerFooter alignWithMargins="0">
    <oddFooter>&amp;L&amp;F &amp;C Page &amp;P of &amp;N&amp;R[&amp;A]</oddFooter>
  </headerFooter>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7030A0"/>
  </sheetPr>
  <dimension ref="A1:L218"/>
  <sheetViews>
    <sheetView topLeftCell="B1" zoomScale="145" zoomScaleNormal="145" zoomScalePageLayoutView="145" workbookViewId="0">
      <selection activeCell="B62" sqref="B62"/>
    </sheetView>
  </sheetViews>
  <sheetFormatPr baseColWidth="10" defaultColWidth="0" defaultRowHeight="12" zeroHeight="1" x14ac:dyDescent="0"/>
  <cols>
    <col min="1" max="1" width="1.6640625" style="5" hidden="1" customWidth="1"/>
    <col min="2" max="2" width="81.5" style="3" customWidth="1"/>
    <col min="3" max="3" width="28.33203125" style="3" customWidth="1"/>
    <col min="4" max="4" width="12.1640625" style="3" customWidth="1"/>
    <col min="5" max="5" width="12.1640625" style="3" hidden="1" customWidth="1"/>
    <col min="6" max="6" width="3.33203125" style="3" hidden="1" customWidth="1"/>
    <col min="7" max="7" width="13.5" style="3" hidden="1" customWidth="1"/>
    <col min="8" max="8" width="14.1640625" style="3" hidden="1" customWidth="1"/>
    <col min="9" max="9" width="4.33203125" style="3" hidden="1" customWidth="1"/>
    <col min="10" max="10" width="15.33203125" style="3" hidden="1" customWidth="1"/>
    <col min="11" max="11" width="18.1640625" style="3" hidden="1" customWidth="1"/>
    <col min="12" max="12" width="12.5" style="3" hidden="1" customWidth="1"/>
    <col min="13" max="13" width="9.33203125" style="3" hidden="1" customWidth="1"/>
    <col min="14" max="16384" width="9.33203125" style="3" hidden="1"/>
  </cols>
  <sheetData>
    <row r="1" spans="1:12" ht="18">
      <c r="B1" s="99" t="s">
        <v>458</v>
      </c>
    </row>
    <row r="2" spans="1:12" s="11" customFormat="1">
      <c r="B2" s="20"/>
      <c r="C2" s="16"/>
      <c r="D2" s="21"/>
      <c r="E2" s="22"/>
      <c r="F2" s="22"/>
      <c r="G2" s="21"/>
      <c r="H2" s="23"/>
      <c r="I2" s="23"/>
      <c r="J2" s="21"/>
      <c r="K2" s="24"/>
      <c r="L2" s="24"/>
    </row>
    <row r="3" spans="1:12" s="4" customFormat="1" ht="18">
      <c r="A3" s="9"/>
      <c r="B3" s="78" t="s">
        <v>354</v>
      </c>
      <c r="C3" s="77" t="s">
        <v>96</v>
      </c>
      <c r="D3" s="14"/>
      <c r="E3" s="14"/>
      <c r="F3" s="14"/>
      <c r="G3" s="14"/>
      <c r="H3" s="14"/>
      <c r="I3" s="15"/>
      <c r="J3" s="14"/>
      <c r="K3" s="14"/>
      <c r="L3" s="14"/>
    </row>
    <row r="4" spans="1:12" s="2" customFormat="1" ht="27" customHeight="1">
      <c r="A4" s="26"/>
      <c r="B4" s="38" t="s">
        <v>214</v>
      </c>
      <c r="C4" s="65"/>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215" t="s">
        <v>500</v>
      </c>
      <c r="C8" s="28"/>
      <c r="D8" s="29"/>
      <c r="E8" s="29"/>
      <c r="F8" s="29"/>
      <c r="G8" s="29"/>
      <c r="H8" s="29"/>
      <c r="I8" s="27"/>
      <c r="J8" s="27"/>
      <c r="K8" s="2"/>
    </row>
    <row r="9" spans="1:12" s="5" customFormat="1" ht="18" customHeight="1">
      <c r="B9" s="66"/>
      <c r="C9" s="28"/>
      <c r="D9" s="29"/>
      <c r="E9" s="29"/>
      <c r="F9" s="29"/>
      <c r="G9" s="29"/>
      <c r="H9" s="29"/>
      <c r="I9" s="27"/>
      <c r="J9" s="27"/>
      <c r="K9" s="2"/>
    </row>
    <row r="10" spans="1:12" s="5" customFormat="1" ht="18" customHeight="1">
      <c r="B10" s="66"/>
      <c r="C10" s="28"/>
      <c r="D10" s="29"/>
      <c r="E10" s="29"/>
      <c r="F10" s="29"/>
      <c r="G10" s="29"/>
      <c r="H10" s="29"/>
      <c r="I10" s="27"/>
      <c r="J10" s="27"/>
      <c r="K10" s="2"/>
    </row>
    <row r="11" spans="1:12" s="5" customFormat="1" ht="18" customHeight="1">
      <c r="B11" s="66"/>
      <c r="C11" s="28"/>
      <c r="D11" s="29"/>
      <c r="E11" s="29"/>
      <c r="F11" s="29"/>
      <c r="G11" s="29"/>
      <c r="H11" s="29"/>
      <c r="I11" s="27"/>
      <c r="J11" s="27"/>
      <c r="K11" s="2"/>
    </row>
    <row r="12" spans="1:12" s="5" customFormat="1" ht="18" customHeight="1">
      <c r="B12" s="66"/>
      <c r="C12" s="28"/>
      <c r="D12" s="29"/>
      <c r="E12" s="29"/>
      <c r="F12" s="29"/>
      <c r="G12" s="29"/>
      <c r="H12" s="29"/>
      <c r="I12" s="27"/>
      <c r="J12" s="27"/>
      <c r="K12" s="2"/>
    </row>
    <row r="13" spans="1:12" s="5" customFormat="1" ht="18" customHeight="1">
      <c r="B13" s="66"/>
      <c r="C13" s="28"/>
      <c r="D13" s="29"/>
      <c r="E13" s="29"/>
      <c r="F13" s="29"/>
      <c r="G13" s="29"/>
      <c r="H13" s="29"/>
      <c r="I13" s="27"/>
      <c r="J13" s="27"/>
      <c r="K13" s="2"/>
    </row>
    <row r="14" spans="1:12" s="5" customFormat="1" ht="18" customHeight="1">
      <c r="B14" s="66"/>
      <c r="C14" s="28"/>
      <c r="D14" s="29"/>
      <c r="E14" s="29"/>
      <c r="F14" s="29"/>
      <c r="G14" s="29"/>
      <c r="H14" s="29"/>
      <c r="I14" s="27"/>
      <c r="J14" s="27"/>
      <c r="K14" s="2"/>
    </row>
    <row r="15" spans="1:12" s="5" customFormat="1" ht="18" customHeight="1">
      <c r="B15" s="66"/>
      <c r="C15" s="28"/>
      <c r="D15" s="29"/>
      <c r="E15" s="29"/>
      <c r="F15" s="29"/>
      <c r="G15" s="29"/>
      <c r="H15" s="29"/>
      <c r="I15" s="27"/>
      <c r="J15" s="27"/>
      <c r="K15" s="2"/>
    </row>
    <row r="16" spans="1:12" s="5" customFormat="1" ht="18" customHeight="1">
      <c r="B16" s="66"/>
      <c r="C16" s="28"/>
      <c r="D16" s="29"/>
      <c r="E16" s="29"/>
      <c r="F16" s="29"/>
      <c r="G16" s="29"/>
      <c r="H16" s="29"/>
      <c r="I16" s="27"/>
      <c r="J16" s="27"/>
      <c r="K16" s="2"/>
    </row>
    <row r="17" spans="2:11" s="5" customFormat="1" ht="18" customHeight="1">
      <c r="B17" s="66"/>
      <c r="C17" s="28"/>
      <c r="D17" s="29"/>
      <c r="E17" s="29"/>
      <c r="F17" s="29"/>
      <c r="G17" s="29"/>
      <c r="H17" s="29"/>
      <c r="I17" s="27"/>
      <c r="J17" s="27"/>
      <c r="K17" s="2"/>
    </row>
    <row r="18" spans="2:11" s="5" customFormat="1" ht="18" customHeight="1">
      <c r="B18" s="66"/>
      <c r="C18" s="28"/>
      <c r="D18" s="29"/>
      <c r="E18" s="29"/>
      <c r="F18" s="29"/>
      <c r="G18" s="29"/>
      <c r="H18" s="29"/>
      <c r="I18" s="27"/>
      <c r="J18" s="27"/>
      <c r="K18" s="2"/>
    </row>
    <row r="19" spans="2:11" s="2" customFormat="1">
      <c r="B19" s="59"/>
      <c r="C19" s="59"/>
    </row>
    <row r="20" spans="2:11" s="5" customFormat="1" ht="28.2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25" customHeight="1">
      <c r="B22" s="215" t="s">
        <v>500</v>
      </c>
      <c r="C22" s="29"/>
      <c r="D22" s="29"/>
      <c r="E22" s="29"/>
      <c r="F22" s="29"/>
      <c r="G22" s="29"/>
      <c r="H22" s="29"/>
      <c r="I22" s="29"/>
      <c r="J22" s="29"/>
    </row>
    <row r="23" spans="2:11" s="5" customFormat="1" ht="19.25" customHeight="1">
      <c r="B23" s="66"/>
      <c r="C23" s="29"/>
      <c r="D23" s="29"/>
      <c r="E23" s="29"/>
      <c r="F23" s="29"/>
      <c r="G23" s="29"/>
      <c r="H23" s="29"/>
      <c r="I23" s="29"/>
      <c r="J23" s="29"/>
    </row>
    <row r="24" spans="2:11" s="5" customFormat="1" ht="19.25" customHeight="1">
      <c r="B24" s="66"/>
      <c r="C24" s="29"/>
      <c r="D24" s="29"/>
      <c r="E24" s="29"/>
      <c r="F24" s="29"/>
      <c r="G24" s="29"/>
      <c r="H24" s="29"/>
      <c r="I24" s="29"/>
      <c r="J24" s="29"/>
    </row>
    <row r="25" spans="2:11" s="5" customFormat="1" ht="19.25" customHeight="1">
      <c r="B25" s="66"/>
      <c r="C25" s="29"/>
      <c r="D25" s="29"/>
      <c r="E25" s="29"/>
      <c r="F25" s="29"/>
      <c r="G25" s="29"/>
      <c r="H25" s="29"/>
      <c r="I25" s="29"/>
      <c r="J25" s="29"/>
    </row>
    <row r="26" spans="2:11" s="5" customFormat="1" ht="19.25" customHeight="1">
      <c r="B26" s="66"/>
      <c r="C26" s="29"/>
      <c r="D26" s="29"/>
      <c r="E26" s="29"/>
      <c r="F26" s="29"/>
      <c r="G26" s="29"/>
      <c r="H26" s="29"/>
      <c r="I26" s="29"/>
      <c r="J26" s="29"/>
    </row>
    <row r="27" spans="2:11" s="5" customFormat="1" ht="19.25" customHeight="1">
      <c r="B27" s="66"/>
      <c r="C27" s="29"/>
      <c r="D27" s="29"/>
      <c r="E27" s="29"/>
      <c r="F27" s="29"/>
      <c r="G27" s="29"/>
      <c r="H27" s="29"/>
      <c r="I27" s="29"/>
      <c r="J27" s="29"/>
    </row>
    <row r="28" spans="2:11" s="5" customFormat="1" ht="19.25" customHeight="1">
      <c r="B28" s="66"/>
      <c r="C28" s="29"/>
      <c r="D28" s="29"/>
      <c r="E28" s="29"/>
      <c r="F28" s="29"/>
      <c r="G28" s="29"/>
      <c r="H28" s="29"/>
      <c r="I28" s="29"/>
      <c r="J28" s="29"/>
    </row>
    <row r="29" spans="2:11" s="5" customFormat="1" ht="19.25" customHeight="1">
      <c r="B29" s="66"/>
      <c r="C29" s="29"/>
      <c r="D29" s="29"/>
      <c r="E29" s="29"/>
      <c r="F29" s="29"/>
      <c r="G29" s="29"/>
      <c r="H29" s="29"/>
      <c r="I29" s="29"/>
      <c r="J29" s="29"/>
    </row>
    <row r="30" spans="2:11" s="5" customFormat="1" ht="19.25" customHeight="1">
      <c r="B30" s="66"/>
      <c r="C30" s="29"/>
      <c r="D30" s="29"/>
      <c r="E30" s="29"/>
      <c r="F30" s="29"/>
      <c r="G30" s="29"/>
      <c r="H30" s="29"/>
      <c r="I30" s="29"/>
      <c r="J30" s="29"/>
    </row>
    <row r="31" spans="2:11" s="5" customFormat="1" ht="19.25" customHeight="1">
      <c r="B31" s="66"/>
      <c r="C31" s="29"/>
      <c r="D31" s="29"/>
      <c r="E31" s="29"/>
      <c r="F31" s="29"/>
      <c r="G31" s="29"/>
      <c r="H31" s="29"/>
      <c r="I31" s="29"/>
      <c r="J31" s="29"/>
    </row>
    <row r="32" spans="2:11" s="5" customFormat="1" ht="19.25" customHeight="1">
      <c r="B32" s="66"/>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213" t="s">
        <v>97</v>
      </c>
      <c r="C35" s="214" t="s">
        <v>98</v>
      </c>
      <c r="D35" s="41"/>
      <c r="E35" s="41"/>
      <c r="F35" s="41"/>
      <c r="G35" s="41"/>
      <c r="H35" s="41"/>
      <c r="I35" s="41"/>
      <c r="J35" s="41"/>
    </row>
    <row r="36" spans="1:10" s="5" customFormat="1" ht="18" customHeight="1">
      <c r="B36" s="215" t="s">
        <v>500</v>
      </c>
      <c r="C36" s="216" t="s">
        <v>500</v>
      </c>
      <c r="D36" s="41"/>
      <c r="E36" s="41"/>
      <c r="F36" s="41"/>
      <c r="G36" s="41"/>
      <c r="H36" s="41"/>
      <c r="I36" s="41"/>
    </row>
    <row r="37" spans="1:10" s="5" customFormat="1" ht="18" customHeight="1">
      <c r="B37" s="215"/>
      <c r="C37" s="216"/>
      <c r="D37" s="41"/>
      <c r="E37" s="41"/>
      <c r="F37" s="41"/>
      <c r="G37" s="41"/>
      <c r="H37" s="41"/>
      <c r="I37" s="41"/>
    </row>
    <row r="38" spans="1:10" s="5" customFormat="1" ht="18" customHeight="1">
      <c r="B38" s="215"/>
      <c r="C38" s="216"/>
      <c r="D38" s="41"/>
      <c r="E38" s="41"/>
      <c r="F38" s="41"/>
      <c r="G38" s="41"/>
      <c r="H38" s="41"/>
      <c r="I38" s="41"/>
    </row>
    <row r="39" spans="1:10" s="5" customFormat="1" ht="18" customHeight="1">
      <c r="B39" s="215"/>
      <c r="C39" s="216"/>
      <c r="D39" s="41"/>
      <c r="E39" s="41"/>
      <c r="F39" s="41"/>
      <c r="G39" s="41"/>
      <c r="H39" s="41"/>
      <c r="I39" s="41"/>
    </row>
    <row r="40" spans="1:10" s="5" customFormat="1" ht="18" customHeight="1">
      <c r="B40" s="215"/>
      <c r="C40" s="216"/>
      <c r="D40" s="41"/>
      <c r="E40" s="41"/>
      <c r="F40" s="41"/>
      <c r="G40" s="41"/>
      <c r="H40" s="41"/>
      <c r="I40" s="41"/>
    </row>
    <row r="41" spans="1:10" s="5" customFormat="1" ht="18" customHeight="1">
      <c r="B41" s="215"/>
      <c r="C41" s="216"/>
      <c r="D41" s="41"/>
      <c r="E41" s="41"/>
      <c r="F41" s="41"/>
      <c r="G41" s="41"/>
      <c r="H41" s="41"/>
      <c r="I41" s="41"/>
    </row>
    <row r="42" spans="1:10" s="5" customFormat="1" ht="18" customHeight="1">
      <c r="A42" s="12"/>
      <c r="B42" s="215"/>
      <c r="C42" s="216"/>
      <c r="D42" s="41"/>
      <c r="E42" s="41"/>
      <c r="F42" s="41"/>
      <c r="G42" s="41"/>
      <c r="H42" s="41"/>
      <c r="I42" s="41"/>
    </row>
    <row r="43" spans="1:10" s="5" customFormat="1" ht="18" customHeight="1">
      <c r="B43" s="215"/>
      <c r="C43" s="216"/>
      <c r="D43" s="41"/>
      <c r="E43" s="41"/>
      <c r="F43" s="41"/>
      <c r="G43" s="41"/>
      <c r="H43" s="41"/>
      <c r="I43" s="41"/>
    </row>
    <row r="44" spans="1:10" s="5" customFormat="1" ht="18" customHeight="1">
      <c r="B44" s="215"/>
      <c r="C44" s="216"/>
      <c r="D44" s="41"/>
      <c r="E44" s="41"/>
      <c r="F44" s="41"/>
      <c r="G44" s="41"/>
      <c r="H44" s="41"/>
      <c r="I44" s="41"/>
    </row>
    <row r="45" spans="1:10" s="5" customFormat="1" ht="18" customHeight="1">
      <c r="B45" s="215"/>
      <c r="C45" s="216"/>
      <c r="D45" s="41"/>
      <c r="E45" s="41"/>
      <c r="F45" s="41"/>
      <c r="G45" s="41"/>
      <c r="H45" s="41"/>
      <c r="I45" s="41"/>
    </row>
    <row r="46" spans="1:10" s="5" customFormat="1" ht="18" customHeight="1">
      <c r="B46" s="217"/>
      <c r="C46" s="218"/>
      <c r="D46" s="41"/>
      <c r="E46" s="41"/>
      <c r="F46" s="41"/>
      <c r="G46" s="41"/>
      <c r="H46" s="41"/>
      <c r="I46" s="41"/>
    </row>
    <row r="47" spans="1:10" s="2" customFormat="1">
      <c r="B47" s="59"/>
      <c r="C47" s="59"/>
    </row>
    <row r="48" spans="1:10" s="5" customFormat="1" ht="36">
      <c r="B48" s="54" t="s">
        <v>197</v>
      </c>
      <c r="C48" s="55"/>
      <c r="D48" s="40"/>
      <c r="E48" s="41"/>
      <c r="F48" s="41"/>
      <c r="G48" s="41"/>
      <c r="H48" s="41"/>
      <c r="I48" s="41"/>
    </row>
    <row r="49" spans="2:10" s="5" customFormat="1">
      <c r="B49" s="213" t="s">
        <v>123</v>
      </c>
      <c r="C49" s="214" t="s">
        <v>99</v>
      </c>
      <c r="D49" s="27"/>
      <c r="E49" s="27"/>
      <c r="F49" s="27"/>
      <c r="G49" s="27"/>
      <c r="H49" s="27"/>
      <c r="I49" s="27"/>
      <c r="J49" s="27"/>
    </row>
    <row r="50" spans="2:10" s="5" customFormat="1" ht="18" customHeight="1">
      <c r="B50" s="215" t="s">
        <v>500</v>
      </c>
      <c r="C50" s="216" t="s">
        <v>500</v>
      </c>
      <c r="D50" s="51"/>
      <c r="E50" s="27"/>
      <c r="F50" s="27"/>
      <c r="G50" s="27"/>
      <c r="H50" s="27"/>
      <c r="I50" s="27"/>
      <c r="J50" s="27"/>
    </row>
    <row r="51" spans="2:10" s="5" customFormat="1" ht="18" customHeight="1">
      <c r="B51" s="215"/>
      <c r="C51" s="216"/>
      <c r="D51" s="51"/>
      <c r="E51" s="27"/>
      <c r="F51" s="27"/>
      <c r="G51" s="27"/>
      <c r="H51" s="27"/>
      <c r="I51" s="27"/>
      <c r="J51" s="27"/>
    </row>
    <row r="52" spans="2:10" s="5" customFormat="1" ht="18" customHeight="1">
      <c r="B52" s="215"/>
      <c r="C52" s="216"/>
      <c r="D52" s="51"/>
      <c r="E52" s="27"/>
      <c r="F52" s="27"/>
      <c r="G52" s="27"/>
      <c r="H52" s="27"/>
      <c r="I52" s="27"/>
      <c r="J52" s="27"/>
    </row>
    <row r="53" spans="2:10" s="5" customFormat="1" ht="18" customHeight="1">
      <c r="B53" s="215"/>
      <c r="C53" s="216"/>
      <c r="D53" s="51"/>
      <c r="E53" s="27"/>
      <c r="F53" s="27"/>
      <c r="G53" s="27"/>
      <c r="H53" s="27"/>
      <c r="I53" s="27"/>
      <c r="J53" s="27"/>
    </row>
    <row r="54" spans="2:10" s="5" customFormat="1" ht="18" customHeight="1">
      <c r="B54" s="215"/>
      <c r="C54" s="216"/>
      <c r="D54" s="51"/>
      <c r="E54" s="27"/>
      <c r="F54" s="27"/>
      <c r="G54" s="27"/>
      <c r="H54" s="27"/>
      <c r="I54" s="27"/>
      <c r="J54" s="27"/>
    </row>
    <row r="55" spans="2:10" s="5" customFormat="1" ht="18" customHeight="1">
      <c r="B55" s="215"/>
      <c r="C55" s="216"/>
      <c r="D55" s="51"/>
      <c r="E55" s="27"/>
      <c r="F55" s="27"/>
      <c r="G55" s="27"/>
      <c r="H55" s="27"/>
      <c r="I55" s="27"/>
      <c r="J55" s="27"/>
    </row>
    <row r="56" spans="2:10" s="5" customFormat="1" ht="18" customHeight="1">
      <c r="B56" s="215"/>
      <c r="C56" s="216"/>
      <c r="D56" s="51"/>
      <c r="E56" s="27"/>
      <c r="F56" s="27"/>
      <c r="G56" s="27"/>
      <c r="H56" s="27"/>
      <c r="I56" s="27"/>
      <c r="J56" s="27"/>
    </row>
    <row r="57" spans="2:10" s="5" customFormat="1" ht="18" customHeight="1">
      <c r="B57" s="215"/>
      <c r="C57" s="216"/>
      <c r="D57" s="51"/>
      <c r="E57" s="27"/>
      <c r="F57" s="27"/>
      <c r="G57" s="27"/>
      <c r="H57" s="27"/>
      <c r="I57" s="27"/>
      <c r="J57" s="27"/>
    </row>
    <row r="58" spans="2:10" s="5" customFormat="1" ht="18" customHeight="1">
      <c r="B58" s="215"/>
      <c r="C58" s="216"/>
      <c r="D58" s="51"/>
      <c r="E58" s="27"/>
      <c r="F58" s="27"/>
      <c r="G58" s="27"/>
      <c r="H58" s="27"/>
      <c r="I58" s="27"/>
      <c r="J58" s="27"/>
    </row>
    <row r="59" spans="2:10" s="5" customFormat="1" ht="18" customHeight="1">
      <c r="B59" s="217"/>
      <c r="C59" s="218"/>
      <c r="D59" s="51"/>
      <c r="E59" s="27"/>
      <c r="F59" s="27"/>
      <c r="G59" s="27"/>
      <c r="H59" s="27"/>
      <c r="I59" s="27"/>
      <c r="J59" s="27"/>
    </row>
    <row r="60" spans="2:10" s="2" customFormat="1">
      <c r="B60" s="59"/>
      <c r="C60" s="59"/>
    </row>
    <row r="61" spans="2:10" s="5" customFormat="1" ht="74" customHeight="1">
      <c r="B61" s="58" t="s">
        <v>201</v>
      </c>
      <c r="C61" s="27"/>
      <c r="D61" s="27"/>
      <c r="E61" s="27"/>
      <c r="F61" s="27"/>
      <c r="G61" s="27"/>
      <c r="H61" s="27"/>
    </row>
    <row r="62" spans="2:10" s="5" customFormat="1" ht="19.5" customHeight="1">
      <c r="B62" s="215" t="s">
        <v>500</v>
      </c>
      <c r="C62" s="29"/>
      <c r="D62" s="29"/>
      <c r="E62" s="29"/>
      <c r="F62" s="29"/>
      <c r="G62" s="29"/>
      <c r="H62" s="29"/>
    </row>
    <row r="63" spans="2:10" s="5" customFormat="1" ht="19.5" customHeight="1">
      <c r="B63" s="67"/>
      <c r="C63" s="29"/>
      <c r="D63" s="29"/>
      <c r="E63" s="29"/>
      <c r="F63" s="29"/>
      <c r="G63" s="29"/>
      <c r="H63" s="29"/>
    </row>
    <row r="64" spans="2:10" s="5" customFormat="1" ht="19.5" customHeight="1">
      <c r="B64" s="67"/>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2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7030A0"/>
    <pageSetUpPr fitToPage="1"/>
  </sheetPr>
  <dimension ref="A1:E217"/>
  <sheetViews>
    <sheetView tabSelected="1" zoomScale="70" zoomScaleNormal="70" zoomScalePageLayoutView="70" workbookViewId="0">
      <pane xSplit="2" ySplit="3" topLeftCell="C170" activePane="bottomRight" state="frozen"/>
      <selection activeCell="B1" sqref="B1"/>
      <selection pane="topRight" activeCell="B1" sqref="B1"/>
      <selection pane="bottomLeft" activeCell="B1" sqref="B1"/>
      <selection pane="bottomRight" activeCell="D178" sqref="D178:D183"/>
    </sheetView>
  </sheetViews>
  <sheetFormatPr baseColWidth="10" defaultColWidth="0" defaultRowHeight="12" zeroHeight="1" x14ac:dyDescent="0"/>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8">
      <c r="B1" s="98" t="s">
        <v>459</v>
      </c>
    </row>
    <row r="2" spans="1:5" s="5" customFormat="1" ht="18">
      <c r="B2" s="49"/>
    </row>
    <row r="3" spans="1:5" s="8" customFormat="1" ht="32">
      <c r="A3" s="12"/>
      <c r="B3" s="224" t="s">
        <v>460</v>
      </c>
      <c r="C3" s="225" t="s">
        <v>461</v>
      </c>
      <c r="D3" s="226" t="s">
        <v>462</v>
      </c>
    </row>
    <row r="4" spans="1:5" ht="13">
      <c r="B4" s="271" t="s">
        <v>54</v>
      </c>
      <c r="C4" s="272"/>
      <c r="D4" s="273"/>
      <c r="E4" s="7"/>
    </row>
    <row r="5" spans="1:5" ht="35.25" customHeight="1" thickTop="1" thickBot="1">
      <c r="B5" s="219" t="s">
        <v>125</v>
      </c>
      <c r="C5" s="150"/>
      <c r="D5" s="221" t="s">
        <v>547</v>
      </c>
      <c r="E5" s="7"/>
    </row>
    <row r="6" spans="1:5" ht="35.25" customHeight="1" thickTop="1">
      <c r="B6" s="219" t="s">
        <v>114</v>
      </c>
      <c r="C6" s="150"/>
      <c r="D6" s="221" t="s">
        <v>548</v>
      </c>
      <c r="E6" s="7"/>
    </row>
    <row r="7" spans="1:5" ht="35.25" customHeight="1">
      <c r="B7" s="219" t="s">
        <v>289</v>
      </c>
      <c r="C7" s="150"/>
      <c r="D7" s="222" t="s">
        <v>500</v>
      </c>
      <c r="E7" s="7"/>
    </row>
    <row r="8" spans="1:5" ht="35.25" customHeight="1">
      <c r="B8" s="219" t="s">
        <v>290</v>
      </c>
      <c r="C8" s="150"/>
      <c r="D8" s="222" t="s">
        <v>500</v>
      </c>
      <c r="E8" s="7"/>
    </row>
    <row r="9" spans="1:5" ht="35.25" customHeight="1">
      <c r="B9" s="219" t="s">
        <v>111</v>
      </c>
      <c r="C9" s="150"/>
      <c r="D9" s="222" t="s">
        <v>501</v>
      </c>
      <c r="E9" s="7"/>
    </row>
    <row r="10" spans="1:5" ht="35.25" customHeight="1">
      <c r="B10" s="219" t="s">
        <v>84</v>
      </c>
      <c r="C10" s="150"/>
      <c r="D10" s="222" t="s">
        <v>502</v>
      </c>
      <c r="E10" s="7"/>
    </row>
    <row r="11" spans="1:5" ht="35.25" customHeight="1">
      <c r="B11" s="219" t="s">
        <v>292</v>
      </c>
      <c r="C11" s="150"/>
      <c r="D11" s="222" t="s">
        <v>500</v>
      </c>
      <c r="E11" s="7"/>
    </row>
    <row r="12" spans="1:5" ht="35.25" customHeight="1">
      <c r="B12" s="219" t="s">
        <v>90</v>
      </c>
      <c r="C12" s="150"/>
      <c r="D12" s="222" t="s">
        <v>540</v>
      </c>
      <c r="E12" s="7"/>
    </row>
    <row r="13" spans="1:5" ht="35.25" customHeight="1">
      <c r="B13" s="219" t="s">
        <v>91</v>
      </c>
      <c r="C13" s="150"/>
      <c r="D13" s="222" t="s">
        <v>500</v>
      </c>
      <c r="E13" s="7"/>
    </row>
    <row r="14" spans="1:5" ht="35.25" customHeight="1">
      <c r="B14" s="219" t="s">
        <v>294</v>
      </c>
      <c r="C14" s="150"/>
      <c r="D14" s="222" t="s">
        <v>500</v>
      </c>
      <c r="E14" s="7"/>
    </row>
    <row r="15" spans="1:5" ht="35.25" customHeight="1">
      <c r="B15" s="220" t="s">
        <v>295</v>
      </c>
      <c r="C15" s="150"/>
      <c r="D15" s="222" t="s">
        <v>500</v>
      </c>
      <c r="E15" s="7"/>
    </row>
    <row r="16" spans="1:5" ht="35.25" customHeight="1">
      <c r="B16" s="219" t="s">
        <v>296</v>
      </c>
      <c r="C16" s="150"/>
      <c r="D16" s="222" t="s">
        <v>500</v>
      </c>
      <c r="E16" s="7"/>
    </row>
    <row r="17" spans="2:5" ht="35.25" customHeight="1">
      <c r="B17" s="219" t="s">
        <v>297</v>
      </c>
      <c r="C17" s="150"/>
      <c r="D17" s="222" t="s">
        <v>500</v>
      </c>
      <c r="E17" s="7"/>
    </row>
    <row r="18" spans="2:5" ht="35.25" customHeight="1">
      <c r="B18" s="219" t="s">
        <v>115</v>
      </c>
      <c r="C18" s="150"/>
      <c r="D18" s="222" t="s">
        <v>500</v>
      </c>
      <c r="E18" s="7"/>
    </row>
    <row r="19" spans="2:5" ht="35.25" customHeight="1">
      <c r="B19" s="219" t="s">
        <v>116</v>
      </c>
      <c r="C19" s="150"/>
      <c r="D19" s="222" t="s">
        <v>500</v>
      </c>
      <c r="E19" s="7"/>
    </row>
    <row r="20" spans="2:5" ht="35.25" customHeight="1">
      <c r="B20" s="219" t="s">
        <v>117</v>
      </c>
      <c r="C20" s="150"/>
      <c r="D20" s="222" t="s">
        <v>500</v>
      </c>
      <c r="E20" s="7"/>
    </row>
    <row r="21" spans="2:5" ht="35.25" customHeight="1">
      <c r="B21" s="219" t="s">
        <v>299</v>
      </c>
      <c r="C21" s="150"/>
      <c r="D21" s="222" t="s">
        <v>503</v>
      </c>
      <c r="E21" s="7"/>
    </row>
    <row r="22" spans="2:5" ht="35.25" customHeight="1">
      <c r="B22" s="219" t="s">
        <v>300</v>
      </c>
      <c r="C22" s="150"/>
      <c r="D22" s="222" t="s">
        <v>500</v>
      </c>
      <c r="E22" s="7"/>
    </row>
    <row r="23" spans="2:5" ht="35.25" customHeight="1">
      <c r="B23" s="219" t="s">
        <v>301</v>
      </c>
      <c r="C23" s="150"/>
      <c r="D23" s="222" t="s">
        <v>500</v>
      </c>
      <c r="E23" s="7"/>
    </row>
    <row r="24" spans="2:5" ht="35.25" customHeight="1">
      <c r="B24" s="219" t="s">
        <v>302</v>
      </c>
      <c r="C24" s="151"/>
      <c r="D24" s="222" t="s">
        <v>500</v>
      </c>
      <c r="E24" s="7"/>
    </row>
    <row r="25" spans="2:5" ht="16">
      <c r="B25" s="274" t="s">
        <v>55</v>
      </c>
      <c r="C25" s="275"/>
      <c r="D25" s="276"/>
      <c r="E25" s="7"/>
    </row>
    <row r="26" spans="2:5" ht="13">
      <c r="B26" s="277" t="s">
        <v>67</v>
      </c>
      <c r="C26" s="278"/>
      <c r="D26" s="279"/>
      <c r="E26" s="7"/>
    </row>
    <row r="27" spans="2:5" ht="35.25" customHeight="1">
      <c r="B27" s="219" t="s">
        <v>242</v>
      </c>
      <c r="C27" s="150"/>
      <c r="D27" s="223" t="s">
        <v>500</v>
      </c>
      <c r="E27" s="7"/>
    </row>
    <row r="28" spans="2:5" ht="35.25" customHeight="1">
      <c r="B28" s="219" t="s">
        <v>243</v>
      </c>
      <c r="C28" s="150"/>
      <c r="D28" s="222" t="s">
        <v>549</v>
      </c>
      <c r="E28" s="7"/>
    </row>
    <row r="29" spans="2:5" ht="35.25" customHeight="1">
      <c r="B29" s="219" t="s">
        <v>244</v>
      </c>
      <c r="C29" s="150"/>
      <c r="D29" s="222" t="s">
        <v>515</v>
      </c>
      <c r="E29" s="7"/>
    </row>
    <row r="30" spans="2:5" ht="35.25" customHeight="1">
      <c r="B30" s="219" t="s">
        <v>245</v>
      </c>
      <c r="C30" s="150"/>
      <c r="D30" s="222" t="s">
        <v>500</v>
      </c>
      <c r="E30" s="7"/>
    </row>
    <row r="31" spans="2:5" ht="35.25" customHeight="1">
      <c r="B31" s="219"/>
      <c r="C31" s="150"/>
      <c r="D31" s="222"/>
      <c r="E31" s="7"/>
    </row>
    <row r="32" spans="2:5" ht="35.25" customHeight="1">
      <c r="B32" s="219"/>
      <c r="C32" s="150"/>
      <c r="D32" s="222"/>
      <c r="E32" s="7"/>
    </row>
    <row r="33" spans="2:5" ht="13">
      <c r="B33" s="280" t="s">
        <v>68</v>
      </c>
      <c r="C33" s="281"/>
      <c r="D33" s="282"/>
      <c r="E33" s="7"/>
    </row>
    <row r="34" spans="2:5" ht="35.25" customHeight="1">
      <c r="B34" s="219" t="s">
        <v>247</v>
      </c>
      <c r="C34" s="150"/>
      <c r="D34" s="222" t="s">
        <v>516</v>
      </c>
      <c r="E34" s="7"/>
    </row>
    <row r="35" spans="2:5" ht="35.25" customHeight="1">
      <c r="B35" s="219" t="s">
        <v>248</v>
      </c>
      <c r="C35" s="150"/>
      <c r="D35" s="222" t="s">
        <v>500</v>
      </c>
      <c r="E35" s="7"/>
    </row>
    <row r="36" spans="2:5" ht="35.25" customHeight="1">
      <c r="B36" s="219" t="s">
        <v>249</v>
      </c>
      <c r="C36" s="150"/>
      <c r="D36" s="222" t="s">
        <v>500</v>
      </c>
      <c r="E36" s="7"/>
    </row>
    <row r="37" spans="2:5" ht="35.25" customHeight="1">
      <c r="B37" s="219"/>
      <c r="C37" s="150"/>
      <c r="D37" s="222"/>
      <c r="E37" s="7"/>
    </row>
    <row r="38" spans="2:5" ht="35.25" customHeight="1">
      <c r="B38" s="219"/>
      <c r="C38" s="150"/>
      <c r="D38" s="222"/>
      <c r="E38" s="7"/>
    </row>
    <row r="39" spans="2:5" ht="35.25" customHeight="1">
      <c r="B39" s="219"/>
      <c r="C39" s="151"/>
      <c r="D39" s="222"/>
      <c r="E39" s="7"/>
    </row>
    <row r="40" spans="2:5" ht="13">
      <c r="B40" s="280" t="s">
        <v>126</v>
      </c>
      <c r="C40" s="281"/>
      <c r="D40" s="282"/>
      <c r="E40" s="7"/>
    </row>
    <row r="41" spans="2:5" ht="35.25" customHeight="1">
      <c r="B41" s="219" t="s">
        <v>500</v>
      </c>
      <c r="C41" s="150"/>
      <c r="D41" s="222" t="s">
        <v>500</v>
      </c>
      <c r="E41" s="7"/>
    </row>
    <row r="42" spans="2:5" ht="35.25" customHeight="1">
      <c r="B42" s="219"/>
      <c r="C42" s="150"/>
      <c r="D42" s="222"/>
      <c r="E42" s="7"/>
    </row>
    <row r="43" spans="2:5" ht="35.25" customHeight="1">
      <c r="B43" s="219"/>
      <c r="C43" s="150"/>
      <c r="D43" s="222"/>
      <c r="E43" s="7"/>
    </row>
    <row r="44" spans="2:5" ht="35.25" customHeight="1">
      <c r="B44" s="219"/>
      <c r="C44" s="150"/>
      <c r="D44" s="222"/>
      <c r="E44" s="7"/>
    </row>
    <row r="45" spans="2:5" ht="35.25" customHeight="1">
      <c r="B45" s="219"/>
      <c r="C45" s="150"/>
      <c r="D45" s="222"/>
      <c r="E45" s="7"/>
    </row>
    <row r="46" spans="2:5" ht="35.25" customHeight="1">
      <c r="B46" s="219"/>
      <c r="C46" s="151"/>
      <c r="D46" s="222"/>
      <c r="E46" s="7"/>
    </row>
    <row r="47" spans="2:5" ht="13">
      <c r="B47" s="280" t="s">
        <v>69</v>
      </c>
      <c r="C47" s="281"/>
      <c r="D47" s="282"/>
      <c r="E47" s="7"/>
    </row>
    <row r="48" spans="2:5" ht="35.25" customHeight="1">
      <c r="B48" s="219" t="s">
        <v>251</v>
      </c>
      <c r="C48" s="150"/>
      <c r="D48" s="222" t="s">
        <v>550</v>
      </c>
      <c r="E48" s="7"/>
    </row>
    <row r="49" spans="2:5" ht="35.25" customHeight="1">
      <c r="B49" s="219" t="s">
        <v>252</v>
      </c>
      <c r="C49" s="150"/>
      <c r="D49" s="222" t="s">
        <v>517</v>
      </c>
      <c r="E49" s="7"/>
    </row>
    <row r="50" spans="2:5" ht="35.25" customHeight="1">
      <c r="B50" s="219"/>
      <c r="C50" s="150"/>
      <c r="D50" s="222"/>
      <c r="E50" s="7"/>
    </row>
    <row r="51" spans="2:5" ht="35.25" customHeight="1">
      <c r="B51" s="219"/>
      <c r="C51" s="150"/>
      <c r="D51" s="222"/>
      <c r="E51" s="7"/>
    </row>
    <row r="52" spans="2:5" ht="35.25" customHeight="1">
      <c r="B52" s="219"/>
      <c r="C52" s="150"/>
      <c r="D52" s="222"/>
      <c r="E52" s="7"/>
    </row>
    <row r="53" spans="2:5" ht="35.25" customHeight="1">
      <c r="B53" s="219"/>
      <c r="C53" s="151"/>
      <c r="D53" s="222"/>
      <c r="E53" s="7"/>
    </row>
    <row r="54" spans="2:5" ht="16">
      <c r="B54" s="274" t="s">
        <v>56</v>
      </c>
      <c r="C54" s="275"/>
      <c r="D54" s="276"/>
      <c r="E54" s="7"/>
    </row>
    <row r="55" spans="2:5" ht="13">
      <c r="B55" s="277" t="s">
        <v>127</v>
      </c>
      <c r="C55" s="278"/>
      <c r="D55" s="279"/>
      <c r="E55" s="7"/>
    </row>
    <row r="56" spans="2:5" ht="35.25" customHeight="1">
      <c r="B56" s="219" t="s">
        <v>504</v>
      </c>
      <c r="C56" s="152" t="s">
        <v>135</v>
      </c>
      <c r="D56" s="222" t="s">
        <v>551</v>
      </c>
      <c r="E56" s="7"/>
    </row>
    <row r="57" spans="2:5" ht="35.25" customHeight="1">
      <c r="B57" s="219" t="s">
        <v>505</v>
      </c>
      <c r="C57" s="152" t="s">
        <v>135</v>
      </c>
      <c r="D57" s="222" t="s">
        <v>552</v>
      </c>
      <c r="E57" s="7"/>
    </row>
    <row r="58" spans="2:5" ht="35.25" customHeight="1">
      <c r="B58" s="219" t="s">
        <v>543</v>
      </c>
      <c r="C58" s="152" t="s">
        <v>135</v>
      </c>
      <c r="D58" s="222" t="s">
        <v>553</v>
      </c>
      <c r="E58" s="7"/>
    </row>
    <row r="59" spans="2:5" ht="35.25" customHeight="1">
      <c r="B59" s="219" t="s">
        <v>544</v>
      </c>
      <c r="C59" s="152" t="s">
        <v>135</v>
      </c>
      <c r="D59" s="222" t="s">
        <v>554</v>
      </c>
      <c r="E59" s="7"/>
    </row>
    <row r="60" spans="2:5" ht="35.25" customHeight="1">
      <c r="B60" s="219" t="s">
        <v>506</v>
      </c>
      <c r="C60" s="152" t="s">
        <v>135</v>
      </c>
      <c r="D60" s="222" t="s">
        <v>555</v>
      </c>
      <c r="E60" s="7"/>
    </row>
    <row r="61" spans="2:5" ht="35.25" customHeight="1">
      <c r="B61" s="219"/>
      <c r="C61" s="152"/>
      <c r="D61" s="222"/>
      <c r="E61" s="7"/>
    </row>
    <row r="62" spans="2:5" ht="35.25" customHeight="1">
      <c r="B62" s="219"/>
      <c r="C62" s="152"/>
      <c r="D62" s="222"/>
      <c r="E62" s="7"/>
    </row>
    <row r="63" spans="2:5" ht="35.25" customHeight="1">
      <c r="B63" s="219"/>
      <c r="C63" s="152"/>
      <c r="D63" s="222"/>
      <c r="E63" s="7"/>
    </row>
    <row r="64" spans="2:5" ht="35.25" customHeight="1">
      <c r="B64" s="219"/>
      <c r="C64" s="152"/>
      <c r="D64" s="222"/>
      <c r="E64" s="7"/>
    </row>
    <row r="65" spans="2:5" ht="35.25" customHeight="1">
      <c r="B65" s="219"/>
      <c r="C65" s="152"/>
      <c r="D65" s="222"/>
      <c r="E65" s="7"/>
    </row>
    <row r="66" spans="2:5" ht="13">
      <c r="B66" s="280" t="s">
        <v>113</v>
      </c>
      <c r="C66" s="281"/>
      <c r="D66" s="282"/>
      <c r="E66" s="7"/>
    </row>
    <row r="67" spans="2:5" ht="35.25" customHeight="1">
      <c r="B67" s="219" t="s">
        <v>507</v>
      </c>
      <c r="C67" s="152" t="s">
        <v>135</v>
      </c>
      <c r="D67" s="222" t="s">
        <v>556</v>
      </c>
      <c r="E67" s="7"/>
    </row>
    <row r="68" spans="2:5" ht="35.25" customHeight="1">
      <c r="B68" s="219" t="s">
        <v>518</v>
      </c>
      <c r="C68" s="152" t="s">
        <v>133</v>
      </c>
      <c r="D68" s="222" t="s">
        <v>557</v>
      </c>
      <c r="E68" s="7"/>
    </row>
    <row r="69" spans="2:5" ht="35.25" customHeight="1">
      <c r="B69" s="219" t="s">
        <v>541</v>
      </c>
      <c r="C69" s="152" t="s">
        <v>135</v>
      </c>
      <c r="D69" s="222" t="s">
        <v>558</v>
      </c>
      <c r="E69" s="7"/>
    </row>
    <row r="70" spans="2:5" ht="35.25" customHeight="1">
      <c r="B70" s="219"/>
      <c r="C70" s="152"/>
      <c r="D70" s="222"/>
      <c r="E70" s="7"/>
    </row>
    <row r="71" spans="2:5" ht="35.25" customHeight="1">
      <c r="B71" s="219"/>
      <c r="C71" s="152"/>
      <c r="D71" s="222"/>
      <c r="E71" s="7"/>
    </row>
    <row r="72" spans="2:5" ht="35.25" customHeight="1">
      <c r="B72" s="219"/>
      <c r="C72" s="152"/>
      <c r="D72" s="222"/>
      <c r="E72" s="7"/>
    </row>
    <row r="73" spans="2:5" ht="35.25" customHeight="1">
      <c r="B73" s="219"/>
      <c r="C73" s="152"/>
      <c r="D73" s="222"/>
      <c r="E73" s="7"/>
    </row>
    <row r="74" spans="2:5" ht="35.25" customHeight="1">
      <c r="B74" s="219"/>
      <c r="C74" s="152"/>
      <c r="D74" s="222"/>
      <c r="E74" s="7"/>
    </row>
    <row r="75" spans="2:5" ht="35.25" customHeight="1">
      <c r="B75" s="219"/>
      <c r="C75" s="152"/>
      <c r="D75" s="222"/>
      <c r="E75" s="7"/>
    </row>
    <row r="76" spans="2:5" ht="35.25" customHeight="1">
      <c r="B76" s="219"/>
      <c r="C76" s="152"/>
      <c r="D76" s="222"/>
      <c r="E76" s="7"/>
    </row>
    <row r="77" spans="2:5" ht="13">
      <c r="B77" s="280" t="s">
        <v>70</v>
      </c>
      <c r="C77" s="281"/>
      <c r="D77" s="282"/>
      <c r="E77" s="7"/>
    </row>
    <row r="78" spans="2:5" ht="35.25" customHeight="1">
      <c r="B78" s="219" t="s">
        <v>508</v>
      </c>
      <c r="C78" s="152" t="s">
        <v>135</v>
      </c>
      <c r="D78" s="222" t="s">
        <v>559</v>
      </c>
      <c r="E78" s="7"/>
    </row>
    <row r="79" spans="2:5" ht="35.25" customHeight="1">
      <c r="B79" s="219" t="s">
        <v>535</v>
      </c>
      <c r="C79" s="152" t="s">
        <v>135</v>
      </c>
      <c r="D79" s="222" t="s">
        <v>560</v>
      </c>
      <c r="E79" s="7"/>
    </row>
    <row r="80" spans="2:5" ht="35.25" customHeight="1">
      <c r="B80" s="219" t="s">
        <v>545</v>
      </c>
      <c r="C80" s="152" t="s">
        <v>135</v>
      </c>
      <c r="D80" s="222" t="s">
        <v>553</v>
      </c>
      <c r="E80" s="7"/>
    </row>
    <row r="81" spans="2:5" ht="35.25" customHeight="1">
      <c r="B81" s="219" t="s">
        <v>546</v>
      </c>
      <c r="C81" s="152" t="s">
        <v>135</v>
      </c>
      <c r="D81" s="222" t="s">
        <v>554</v>
      </c>
      <c r="E81" s="7"/>
    </row>
    <row r="82" spans="2:5" ht="35.25" customHeight="1">
      <c r="B82" s="219"/>
      <c r="C82" s="152"/>
      <c r="D82" s="222"/>
      <c r="E82" s="7"/>
    </row>
    <row r="83" spans="2:5" ht="35.25" customHeight="1">
      <c r="B83" s="219"/>
      <c r="C83" s="152"/>
      <c r="D83" s="222"/>
      <c r="E83" s="7"/>
    </row>
    <row r="84" spans="2:5" ht="35.25" customHeight="1">
      <c r="B84" s="219"/>
      <c r="C84" s="152"/>
      <c r="D84" s="222"/>
      <c r="E84" s="7"/>
    </row>
    <row r="85" spans="2:5" ht="35.25" customHeight="1">
      <c r="B85" s="219"/>
      <c r="C85" s="152"/>
      <c r="D85" s="222"/>
      <c r="E85" s="7"/>
    </row>
    <row r="86" spans="2:5" ht="35.25" customHeight="1">
      <c r="B86" s="219"/>
      <c r="C86" s="152"/>
      <c r="D86" s="222"/>
      <c r="E86" s="7"/>
    </row>
    <row r="87" spans="2:5" ht="35.25" customHeight="1">
      <c r="B87" s="219"/>
      <c r="C87" s="152"/>
      <c r="D87" s="222"/>
      <c r="E87" s="7"/>
    </row>
    <row r="88" spans="2:5" ht="14" thickBot="1">
      <c r="B88" s="280" t="s">
        <v>71</v>
      </c>
      <c r="C88" s="281"/>
      <c r="D88" s="282"/>
      <c r="E88" s="7"/>
    </row>
    <row r="89" spans="2:5" ht="35.25" customHeight="1" thickTop="1">
      <c r="B89" s="219" t="s">
        <v>519</v>
      </c>
      <c r="C89" s="152" t="s">
        <v>135</v>
      </c>
      <c r="D89" s="222" t="s">
        <v>561</v>
      </c>
      <c r="E89" s="7"/>
    </row>
    <row r="90" spans="2:5" ht="35.25" customHeight="1">
      <c r="B90" s="219" t="s">
        <v>509</v>
      </c>
      <c r="C90" s="152" t="s">
        <v>135</v>
      </c>
      <c r="D90" s="222" t="s">
        <v>562</v>
      </c>
      <c r="E90" s="7"/>
    </row>
    <row r="91" spans="2:5" ht="35.25" customHeight="1">
      <c r="B91" s="219" t="s">
        <v>510</v>
      </c>
      <c r="C91" s="152" t="s">
        <v>135</v>
      </c>
      <c r="D91" s="222" t="s">
        <v>563</v>
      </c>
      <c r="E91" s="7"/>
    </row>
    <row r="92" spans="2:5" ht="35.25" customHeight="1">
      <c r="B92" s="219" t="s">
        <v>520</v>
      </c>
      <c r="C92" s="152" t="s">
        <v>135</v>
      </c>
      <c r="D92" s="222" t="s">
        <v>564</v>
      </c>
      <c r="E92" s="7"/>
    </row>
    <row r="93" spans="2:5" ht="35.25" customHeight="1">
      <c r="B93" s="219" t="s">
        <v>521</v>
      </c>
      <c r="C93" s="152" t="s">
        <v>135</v>
      </c>
      <c r="D93" s="222" t="s">
        <v>565</v>
      </c>
      <c r="E93" s="7"/>
    </row>
    <row r="94" spans="2:5" ht="35.25" customHeight="1">
      <c r="B94" s="219"/>
      <c r="C94" s="152"/>
      <c r="D94" s="222"/>
      <c r="E94" s="7"/>
    </row>
    <row r="95" spans="2:5" ht="35.25" customHeight="1">
      <c r="B95" s="219"/>
      <c r="C95" s="152"/>
      <c r="D95" s="222"/>
      <c r="E95" s="7"/>
    </row>
    <row r="96" spans="2:5" ht="35.25" customHeight="1">
      <c r="B96" s="219"/>
      <c r="C96" s="152"/>
      <c r="D96" s="222"/>
      <c r="E96" s="7"/>
    </row>
    <row r="97" spans="2:5" ht="35.25" customHeight="1">
      <c r="B97" s="219"/>
      <c r="C97" s="152"/>
      <c r="D97" s="222"/>
      <c r="E97" s="7"/>
    </row>
    <row r="98" spans="2:5" ht="35.25" customHeight="1">
      <c r="B98" s="219"/>
      <c r="C98" s="152"/>
      <c r="D98" s="222"/>
      <c r="E98" s="7"/>
    </row>
    <row r="99" spans="2:5" ht="13">
      <c r="B99" s="280" t="s">
        <v>199</v>
      </c>
      <c r="C99" s="281"/>
      <c r="D99" s="282"/>
      <c r="E99" s="7"/>
    </row>
    <row r="100" spans="2:5" ht="35.25" customHeight="1">
      <c r="B100" s="219" t="s">
        <v>513</v>
      </c>
      <c r="C100" s="152" t="s">
        <v>135</v>
      </c>
      <c r="D100" s="222" t="s">
        <v>566</v>
      </c>
      <c r="E100" s="7"/>
    </row>
    <row r="101" spans="2:5" ht="35.25" customHeight="1">
      <c r="B101" s="219" t="s">
        <v>511</v>
      </c>
      <c r="C101" s="152" t="s">
        <v>133</v>
      </c>
      <c r="D101" s="222" t="s">
        <v>567</v>
      </c>
      <c r="E101" s="7"/>
    </row>
    <row r="102" spans="2:5" ht="35.25" customHeight="1">
      <c r="B102" s="219" t="s">
        <v>512</v>
      </c>
      <c r="C102" s="152" t="s">
        <v>133</v>
      </c>
      <c r="D102" s="222" t="s">
        <v>568</v>
      </c>
      <c r="E102" s="7"/>
    </row>
    <row r="103" spans="2:5" ht="35.25" customHeight="1">
      <c r="B103" s="219" t="s">
        <v>514</v>
      </c>
      <c r="C103" s="152" t="s">
        <v>135</v>
      </c>
      <c r="D103" s="222" t="s">
        <v>569</v>
      </c>
      <c r="E103" s="7"/>
    </row>
    <row r="104" spans="2:5" ht="35.25" customHeight="1">
      <c r="B104" s="219"/>
      <c r="C104" s="152"/>
      <c r="D104" s="222"/>
      <c r="E104" s="7"/>
    </row>
    <row r="105" spans="2:5" ht="35.25" customHeight="1">
      <c r="B105" s="219"/>
      <c r="C105" s="152"/>
      <c r="D105" s="222"/>
      <c r="E105" s="7"/>
    </row>
    <row r="106" spans="2:5" ht="35.25" customHeight="1">
      <c r="B106" s="219"/>
      <c r="C106" s="152"/>
      <c r="D106" s="222"/>
      <c r="E106" s="7"/>
    </row>
    <row r="107" spans="2:5" ht="35.25" customHeight="1">
      <c r="B107" s="219"/>
      <c r="C107" s="152"/>
      <c r="D107" s="222"/>
      <c r="E107" s="7"/>
    </row>
    <row r="108" spans="2:5" ht="35.25" customHeight="1">
      <c r="B108" s="219"/>
      <c r="C108" s="152"/>
      <c r="D108" s="222"/>
      <c r="E108" s="7"/>
    </row>
    <row r="109" spans="2:5" ht="35.25" customHeight="1">
      <c r="B109" s="219"/>
      <c r="C109" s="152"/>
      <c r="D109" s="222"/>
      <c r="E109" s="7"/>
    </row>
    <row r="110" spans="2:5" s="5" customFormat="1" ht="13">
      <c r="B110" s="280" t="s">
        <v>100</v>
      </c>
      <c r="C110" s="281"/>
      <c r="D110" s="282"/>
      <c r="E110" s="27"/>
    </row>
    <row r="111" spans="2:5" s="5" customFormat="1" ht="35.25" customHeight="1">
      <c r="B111" s="219" t="s">
        <v>500</v>
      </c>
      <c r="C111" s="152"/>
      <c r="D111" s="222" t="s">
        <v>500</v>
      </c>
      <c r="E111" s="27"/>
    </row>
    <row r="112" spans="2:5" s="5" customFormat="1" ht="35.25" customHeight="1">
      <c r="B112" s="219"/>
      <c r="C112" s="152"/>
      <c r="D112" s="222"/>
      <c r="E112" s="27"/>
    </row>
    <row r="113" spans="2:5" s="5" customFormat="1" ht="35.25" customHeight="1">
      <c r="B113" s="219"/>
      <c r="C113" s="152"/>
      <c r="D113" s="222"/>
      <c r="E113" s="27"/>
    </row>
    <row r="114" spans="2:5" s="5" customFormat="1" ht="35.25" customHeight="1">
      <c r="B114" s="219"/>
      <c r="C114" s="152"/>
      <c r="D114" s="222"/>
      <c r="E114" s="27"/>
    </row>
    <row r="115" spans="2:5" s="5" customFormat="1" ht="35.25" customHeight="1">
      <c r="B115" s="219"/>
      <c r="C115" s="152"/>
      <c r="D115" s="222"/>
      <c r="E115" s="27"/>
    </row>
    <row r="116" spans="2:5" s="5" customFormat="1" ht="35.25" customHeight="1">
      <c r="B116" s="219"/>
      <c r="C116" s="152"/>
      <c r="D116" s="222"/>
      <c r="E116" s="27"/>
    </row>
    <row r="117" spans="2:5" s="5" customFormat="1" ht="35.25" customHeight="1">
      <c r="B117" s="219"/>
      <c r="C117" s="152"/>
      <c r="D117" s="222"/>
      <c r="E117" s="27"/>
    </row>
    <row r="118" spans="2:5" s="5" customFormat="1" ht="35.25" customHeight="1">
      <c r="B118" s="219"/>
      <c r="C118" s="152"/>
      <c r="D118" s="222"/>
      <c r="E118" s="27"/>
    </row>
    <row r="119" spans="2:5" s="5" customFormat="1" ht="35.25" customHeight="1">
      <c r="B119" s="219"/>
      <c r="C119" s="152"/>
      <c r="D119" s="222"/>
      <c r="E119" s="27"/>
    </row>
    <row r="120" spans="2:5" s="5" customFormat="1" ht="35.25" customHeight="1">
      <c r="B120" s="219"/>
      <c r="C120" s="152"/>
      <c r="D120" s="222"/>
      <c r="E120" s="27"/>
    </row>
    <row r="121" spans="2:5" ht="16">
      <c r="B121" s="274" t="s">
        <v>57</v>
      </c>
      <c r="C121" s="275"/>
      <c r="D121" s="276"/>
      <c r="E121" s="7"/>
    </row>
    <row r="122" spans="2:5" ht="13">
      <c r="B122" s="280" t="s">
        <v>72</v>
      </c>
      <c r="C122" s="281"/>
      <c r="D122" s="282"/>
      <c r="E122" s="7"/>
    </row>
    <row r="123" spans="2:5" ht="35.25" customHeight="1">
      <c r="B123" s="219" t="s">
        <v>536</v>
      </c>
      <c r="C123" s="150"/>
      <c r="D123" s="222" t="s">
        <v>570</v>
      </c>
      <c r="E123" s="7"/>
    </row>
    <row r="124" spans="2:5" s="5" customFormat="1" ht="35.25" customHeight="1">
      <c r="B124" s="219"/>
      <c r="C124" s="150"/>
      <c r="D124" s="222"/>
      <c r="E124" s="27"/>
    </row>
    <row r="125" spans="2:5" s="5" customFormat="1" ht="35.25" customHeight="1">
      <c r="B125" s="219"/>
      <c r="C125" s="150"/>
      <c r="D125" s="222"/>
      <c r="E125" s="27"/>
    </row>
    <row r="126" spans="2:5" s="5" customFormat="1" ht="35.25" customHeight="1">
      <c r="B126" s="219"/>
      <c r="C126" s="150"/>
      <c r="D126" s="222"/>
      <c r="E126" s="27"/>
    </row>
    <row r="127" spans="2:5" s="5" customFormat="1" ht="35.25" customHeight="1">
      <c r="B127" s="219"/>
      <c r="C127" s="150"/>
      <c r="D127" s="222"/>
      <c r="E127" s="27"/>
    </row>
    <row r="128" spans="2:5" s="5" customFormat="1" ht="35.25" customHeight="1">
      <c r="B128" s="219"/>
      <c r="C128" s="150"/>
      <c r="D128" s="222"/>
      <c r="E128" s="27"/>
    </row>
    <row r="129" spans="2:5" s="5" customFormat="1" ht="35.25" customHeight="1">
      <c r="B129" s="219"/>
      <c r="C129" s="150"/>
      <c r="D129" s="222"/>
      <c r="E129" s="27"/>
    </row>
    <row r="130" spans="2:5" s="5" customFormat="1" ht="35.25" customHeight="1">
      <c r="B130" s="219"/>
      <c r="C130" s="150"/>
      <c r="D130" s="222"/>
      <c r="E130" s="27"/>
    </row>
    <row r="131" spans="2:5" s="5" customFormat="1" ht="35.25" customHeight="1">
      <c r="B131" s="219"/>
      <c r="C131" s="150"/>
      <c r="D131" s="222"/>
      <c r="E131" s="27"/>
    </row>
    <row r="132" spans="2:5" s="5" customFormat="1" ht="35.25" customHeight="1">
      <c r="B132" s="219"/>
      <c r="C132" s="151"/>
      <c r="D132" s="222"/>
      <c r="E132" s="27"/>
    </row>
    <row r="133" spans="2:5" ht="13">
      <c r="B133" s="280" t="s">
        <v>73</v>
      </c>
      <c r="C133" s="281"/>
      <c r="D133" s="282"/>
      <c r="E133" s="7"/>
    </row>
    <row r="134" spans="2:5" s="5" customFormat="1" ht="35.25" customHeight="1" thickTop="1">
      <c r="B134" s="219" t="s">
        <v>537</v>
      </c>
      <c r="C134" s="150"/>
      <c r="D134" s="222" t="s">
        <v>571</v>
      </c>
      <c r="E134" s="27"/>
    </row>
    <row r="135" spans="2:5" s="5" customFormat="1" ht="35.25" customHeight="1">
      <c r="B135" s="219" t="s">
        <v>529</v>
      </c>
      <c r="C135" s="150"/>
      <c r="D135" s="381" t="s">
        <v>572</v>
      </c>
      <c r="E135" s="27"/>
    </row>
    <row r="136" spans="2:5" s="5" customFormat="1" ht="35.25" customHeight="1">
      <c r="B136" s="219"/>
      <c r="C136" s="150"/>
      <c r="D136" s="222"/>
      <c r="E136" s="27"/>
    </row>
    <row r="137" spans="2:5" s="5" customFormat="1" ht="35.25" customHeight="1">
      <c r="B137" s="219"/>
      <c r="C137" s="150"/>
      <c r="D137" s="222"/>
      <c r="E137" s="27"/>
    </row>
    <row r="138" spans="2:5" s="5" customFormat="1" ht="35.25" customHeight="1">
      <c r="B138" s="219"/>
      <c r="C138" s="150"/>
      <c r="D138" s="222"/>
      <c r="E138" s="27"/>
    </row>
    <row r="139" spans="2:5" s="5" customFormat="1" ht="35.25" customHeight="1">
      <c r="B139" s="219"/>
      <c r="C139" s="150"/>
      <c r="D139" s="222"/>
      <c r="E139" s="27"/>
    </row>
    <row r="140" spans="2:5" s="5" customFormat="1" ht="35.25" customHeight="1">
      <c r="B140" s="219"/>
      <c r="C140" s="150"/>
      <c r="D140" s="222"/>
      <c r="E140" s="27"/>
    </row>
    <row r="141" spans="2:5" s="5" customFormat="1" ht="35.25" customHeight="1">
      <c r="B141" s="219"/>
      <c r="C141" s="150"/>
      <c r="D141" s="222"/>
      <c r="E141" s="27"/>
    </row>
    <row r="142" spans="2:5" s="5" customFormat="1" ht="35.25" customHeight="1">
      <c r="B142" s="219"/>
      <c r="C142" s="150"/>
      <c r="D142" s="222"/>
      <c r="E142" s="27"/>
    </row>
    <row r="143" spans="2:5" s="5" customFormat="1" ht="35.25" customHeight="1">
      <c r="B143" s="219"/>
      <c r="C143" s="151"/>
      <c r="D143" s="222"/>
      <c r="E143" s="27"/>
    </row>
    <row r="144" spans="2:5" ht="13">
      <c r="B144" s="280" t="s">
        <v>74</v>
      </c>
      <c r="C144" s="281"/>
      <c r="D144" s="282"/>
      <c r="E144" s="7"/>
    </row>
    <row r="145" spans="2:5" s="5" customFormat="1" ht="35.25" customHeight="1">
      <c r="B145" s="219" t="s">
        <v>538</v>
      </c>
      <c r="C145" s="150"/>
      <c r="D145" s="222" t="s">
        <v>573</v>
      </c>
      <c r="E145" s="27"/>
    </row>
    <row r="146" spans="2:5" s="5" customFormat="1" ht="35.25" customHeight="1">
      <c r="B146" s="219"/>
      <c r="C146" s="150"/>
      <c r="D146" s="222"/>
      <c r="E146" s="27"/>
    </row>
    <row r="147" spans="2:5" s="5" customFormat="1" ht="35.25" customHeight="1">
      <c r="B147" s="219"/>
      <c r="C147" s="150"/>
      <c r="D147" s="222"/>
      <c r="E147" s="27"/>
    </row>
    <row r="148" spans="2:5" s="5" customFormat="1" ht="35.25" customHeight="1">
      <c r="B148" s="219"/>
      <c r="C148" s="150"/>
      <c r="D148" s="222"/>
      <c r="E148" s="27"/>
    </row>
    <row r="149" spans="2:5" s="5" customFormat="1" ht="35.25" customHeight="1">
      <c r="B149" s="219"/>
      <c r="C149" s="150"/>
      <c r="D149" s="222"/>
      <c r="E149" s="27"/>
    </row>
    <row r="150" spans="2:5" s="5" customFormat="1" ht="35.25" customHeight="1">
      <c r="B150" s="219"/>
      <c r="C150" s="150"/>
      <c r="D150" s="222"/>
      <c r="E150" s="27"/>
    </row>
    <row r="151" spans="2:5" s="5" customFormat="1" ht="35.25" customHeight="1">
      <c r="B151" s="219"/>
      <c r="C151" s="150"/>
      <c r="D151" s="222"/>
      <c r="E151" s="27"/>
    </row>
    <row r="152" spans="2:5" s="5" customFormat="1" ht="35.25" customHeight="1">
      <c r="B152" s="219"/>
      <c r="C152" s="150"/>
      <c r="D152" s="222"/>
      <c r="E152" s="27"/>
    </row>
    <row r="153" spans="2:5" s="5" customFormat="1" ht="35.25" customHeight="1">
      <c r="B153" s="219"/>
      <c r="C153" s="150"/>
      <c r="D153" s="222"/>
      <c r="E153" s="27"/>
    </row>
    <row r="154" spans="2:5" s="5" customFormat="1" ht="35.25" customHeight="1">
      <c r="B154" s="219"/>
      <c r="C154" s="151"/>
      <c r="D154" s="222"/>
      <c r="E154" s="27"/>
    </row>
    <row r="155" spans="2:5" ht="13">
      <c r="B155" s="280" t="s">
        <v>75</v>
      </c>
      <c r="C155" s="281"/>
      <c r="D155" s="282"/>
      <c r="E155" s="7"/>
    </row>
    <row r="156" spans="2:5" s="5" customFormat="1" ht="35.25" customHeight="1">
      <c r="B156" s="219" t="s">
        <v>522</v>
      </c>
      <c r="C156" s="150"/>
      <c r="D156" s="222" t="s">
        <v>542</v>
      </c>
      <c r="E156" s="27"/>
    </row>
    <row r="157" spans="2:5" s="5" customFormat="1" ht="35.25" customHeight="1">
      <c r="B157" s="219"/>
      <c r="C157" s="150"/>
      <c r="D157" s="222"/>
      <c r="E157" s="27"/>
    </row>
    <row r="158" spans="2:5" s="5" customFormat="1" ht="35.25" customHeight="1">
      <c r="B158" s="219"/>
      <c r="C158" s="150"/>
      <c r="D158" s="222"/>
      <c r="E158" s="27"/>
    </row>
    <row r="159" spans="2:5" s="5" customFormat="1" ht="35.25" customHeight="1">
      <c r="B159" s="219"/>
      <c r="C159" s="150"/>
      <c r="D159" s="222"/>
      <c r="E159" s="27"/>
    </row>
    <row r="160" spans="2:5" s="5" customFormat="1" ht="35.25" customHeight="1">
      <c r="B160" s="219"/>
      <c r="C160" s="150"/>
      <c r="D160" s="222"/>
      <c r="E160" s="27"/>
    </row>
    <row r="161" spans="2:5" s="5" customFormat="1" ht="35.25" customHeight="1">
      <c r="B161" s="219"/>
      <c r="C161" s="150"/>
      <c r="D161" s="222"/>
      <c r="E161" s="27"/>
    </row>
    <row r="162" spans="2:5" s="5" customFormat="1" ht="35.25" customHeight="1">
      <c r="B162" s="219"/>
      <c r="C162" s="150"/>
      <c r="D162" s="222"/>
      <c r="E162" s="27"/>
    </row>
    <row r="163" spans="2:5" s="5" customFormat="1" ht="35.25" customHeight="1">
      <c r="B163" s="219"/>
      <c r="C163" s="150"/>
      <c r="D163" s="222"/>
      <c r="E163" s="27"/>
    </row>
    <row r="164" spans="2:5" s="5" customFormat="1" ht="35.25" customHeight="1">
      <c r="B164" s="219"/>
      <c r="C164" s="150"/>
      <c r="D164" s="222"/>
      <c r="E164" s="27"/>
    </row>
    <row r="165" spans="2:5" s="5" customFormat="1" ht="35.25" customHeight="1">
      <c r="B165" s="219"/>
      <c r="C165" s="151"/>
      <c r="D165" s="222"/>
      <c r="E165" s="27"/>
    </row>
    <row r="166" spans="2:5" ht="13">
      <c r="B166" s="280" t="s">
        <v>76</v>
      </c>
      <c r="C166" s="281"/>
      <c r="D166" s="282"/>
      <c r="E166" s="7"/>
    </row>
    <row r="167" spans="2:5" s="5" customFormat="1" ht="35.25" customHeight="1">
      <c r="B167" s="219" t="s">
        <v>500</v>
      </c>
      <c r="C167" s="150"/>
      <c r="D167" s="222" t="s">
        <v>500</v>
      </c>
      <c r="E167" s="27"/>
    </row>
    <row r="168" spans="2:5" s="5" customFormat="1" ht="35.25" customHeight="1">
      <c r="B168" s="219"/>
      <c r="C168" s="150"/>
      <c r="D168" s="222"/>
      <c r="E168" s="27"/>
    </row>
    <row r="169" spans="2:5" s="5" customFormat="1" ht="35.25" customHeight="1">
      <c r="B169" s="219"/>
      <c r="C169" s="150"/>
      <c r="D169" s="222"/>
      <c r="E169" s="27"/>
    </row>
    <row r="170" spans="2:5" s="5" customFormat="1" ht="35.25" customHeight="1">
      <c r="B170" s="219"/>
      <c r="C170" s="150"/>
      <c r="D170" s="222"/>
      <c r="E170" s="27"/>
    </row>
    <row r="171" spans="2:5" s="5" customFormat="1" ht="35.25" customHeight="1">
      <c r="B171" s="219"/>
      <c r="C171" s="150"/>
      <c r="D171" s="222"/>
      <c r="E171" s="27"/>
    </row>
    <row r="172" spans="2:5" s="5" customFormat="1" ht="35.25" customHeight="1">
      <c r="B172" s="219"/>
      <c r="C172" s="150"/>
      <c r="D172" s="222"/>
      <c r="E172" s="27"/>
    </row>
    <row r="173" spans="2:5" s="5" customFormat="1" ht="35.25" customHeight="1">
      <c r="B173" s="219"/>
      <c r="C173" s="150"/>
      <c r="D173" s="222"/>
      <c r="E173" s="27"/>
    </row>
    <row r="174" spans="2:5" s="5" customFormat="1" ht="35.25" customHeight="1">
      <c r="B174" s="219"/>
      <c r="C174" s="150"/>
      <c r="D174" s="222"/>
      <c r="E174" s="27"/>
    </row>
    <row r="175" spans="2:5" s="5" customFormat="1" ht="35.25" customHeight="1">
      <c r="B175" s="219"/>
      <c r="C175" s="150"/>
      <c r="D175" s="222"/>
      <c r="E175" s="27"/>
    </row>
    <row r="176" spans="2:5" s="5" customFormat="1" ht="35.25" customHeight="1">
      <c r="B176" s="219"/>
      <c r="C176" s="151"/>
      <c r="D176" s="222"/>
      <c r="E176" s="27"/>
    </row>
    <row r="177" spans="2:5" ht="13">
      <c r="B177" s="280" t="s">
        <v>78</v>
      </c>
      <c r="C177" s="281"/>
      <c r="D177" s="282"/>
      <c r="E177" s="1"/>
    </row>
    <row r="178" spans="2:5" s="5" customFormat="1" ht="35.25" customHeight="1">
      <c r="B178" s="219" t="s">
        <v>523</v>
      </c>
      <c r="C178" s="150"/>
      <c r="D178" s="222" t="s">
        <v>534</v>
      </c>
      <c r="E178" s="27"/>
    </row>
    <row r="179" spans="2:5" s="5" customFormat="1" ht="35.25" customHeight="1">
      <c r="B179" s="219" t="s">
        <v>524</v>
      </c>
      <c r="C179" s="150"/>
      <c r="D179" s="222" t="s">
        <v>539</v>
      </c>
      <c r="E179" s="27"/>
    </row>
    <row r="180" spans="2:5" s="5" customFormat="1" ht="35.25" customHeight="1">
      <c r="B180" s="219" t="s">
        <v>525</v>
      </c>
      <c r="C180" s="150"/>
      <c r="D180" s="222" t="s">
        <v>533</v>
      </c>
      <c r="E180" s="27"/>
    </row>
    <row r="181" spans="2:5" s="5" customFormat="1" ht="35.25" customHeight="1">
      <c r="B181" s="219" t="s">
        <v>528</v>
      </c>
      <c r="C181" s="150"/>
      <c r="D181" s="222" t="s">
        <v>530</v>
      </c>
      <c r="E181" s="27"/>
    </row>
    <row r="182" spans="2:5" s="5" customFormat="1" ht="35.25" customHeight="1">
      <c r="B182" s="219" t="s">
        <v>527</v>
      </c>
      <c r="C182" s="150"/>
      <c r="D182" s="222" t="s">
        <v>532</v>
      </c>
      <c r="E182" s="27"/>
    </row>
    <row r="183" spans="2:5" s="5" customFormat="1" ht="35.25" customHeight="1">
      <c r="B183" s="219" t="s">
        <v>526</v>
      </c>
      <c r="C183" s="150"/>
      <c r="D183" s="222" t="s">
        <v>531</v>
      </c>
      <c r="E183" s="27"/>
    </row>
    <row r="184" spans="2:5" s="5" customFormat="1" ht="35.25" customHeight="1">
      <c r="B184" s="219"/>
      <c r="C184" s="150"/>
      <c r="D184" s="222"/>
      <c r="E184" s="27"/>
    </row>
    <row r="185" spans="2:5" s="5" customFormat="1" ht="35.25" customHeight="1">
      <c r="B185" s="219"/>
      <c r="C185" s="150"/>
      <c r="D185" s="222"/>
      <c r="E185" s="27"/>
    </row>
    <row r="186" spans="2:5" s="5" customFormat="1" ht="35.25" customHeight="1">
      <c r="B186" s="219"/>
      <c r="C186" s="150"/>
      <c r="D186" s="222"/>
      <c r="E186" s="27"/>
    </row>
    <row r="187" spans="2:5" s="5" customFormat="1" ht="35.25" customHeight="1">
      <c r="B187" s="219"/>
      <c r="C187" s="151"/>
      <c r="D187" s="222"/>
    </row>
    <row r="188" spans="2:5" ht="13">
      <c r="B188" s="280" t="s">
        <v>79</v>
      </c>
      <c r="C188" s="281"/>
      <c r="D188" s="282"/>
      <c r="E188" s="1"/>
    </row>
    <row r="189" spans="2:5" s="5" customFormat="1" ht="35.25" customHeight="1">
      <c r="B189" s="219" t="s">
        <v>500</v>
      </c>
      <c r="C189" s="150"/>
      <c r="D189" s="222" t="s">
        <v>500</v>
      </c>
      <c r="E189" s="27"/>
    </row>
    <row r="190" spans="2:5" s="5" customFormat="1" ht="35.25" customHeight="1">
      <c r="B190" s="219"/>
      <c r="C190" s="150"/>
      <c r="D190" s="222"/>
      <c r="E190" s="27"/>
    </row>
    <row r="191" spans="2:5" s="5" customFormat="1" ht="35.25" customHeight="1">
      <c r="B191" s="219"/>
      <c r="C191" s="150"/>
      <c r="D191" s="222"/>
      <c r="E191" s="27"/>
    </row>
    <row r="192" spans="2:5" s="5" customFormat="1" ht="35.25" customHeight="1">
      <c r="B192" s="219"/>
      <c r="C192" s="150"/>
      <c r="D192" s="222"/>
      <c r="E192" s="27"/>
    </row>
    <row r="193" spans="2:5" s="5" customFormat="1" ht="35.25" customHeight="1">
      <c r="B193" s="219"/>
      <c r="C193" s="150"/>
      <c r="D193" s="222"/>
      <c r="E193" s="27"/>
    </row>
    <row r="194" spans="2:5" s="5" customFormat="1" ht="35.25" customHeight="1">
      <c r="B194" s="219"/>
      <c r="C194" s="150"/>
      <c r="D194" s="222"/>
      <c r="E194" s="27"/>
    </row>
    <row r="195" spans="2:5" s="5" customFormat="1" ht="35.25" customHeight="1">
      <c r="B195" s="219"/>
      <c r="C195" s="150"/>
      <c r="D195" s="222"/>
      <c r="E195" s="27"/>
    </row>
    <row r="196" spans="2:5" s="5" customFormat="1" ht="35.25" customHeight="1">
      <c r="B196" s="219"/>
      <c r="C196" s="150"/>
      <c r="D196" s="222"/>
      <c r="E196" s="27"/>
    </row>
    <row r="197" spans="2:5" s="5" customFormat="1" ht="35.25" customHeight="1">
      <c r="B197" s="219"/>
      <c r="C197" s="150"/>
      <c r="D197" s="222"/>
      <c r="E197" s="27"/>
    </row>
    <row r="198" spans="2:5" s="5" customFormat="1" ht="35.25" customHeight="1">
      <c r="B198" s="219"/>
      <c r="C198" s="151"/>
      <c r="D198" s="222"/>
    </row>
    <row r="199" spans="2:5" ht="13">
      <c r="B199" s="280" t="s">
        <v>81</v>
      </c>
      <c r="C199" s="281"/>
      <c r="D199" s="282"/>
      <c r="E199" s="1"/>
    </row>
    <row r="200" spans="2:5" s="5" customFormat="1" ht="35.25" customHeight="1">
      <c r="B200" s="219" t="s">
        <v>500</v>
      </c>
      <c r="C200" s="150"/>
      <c r="D200" s="222" t="s">
        <v>500</v>
      </c>
      <c r="E200" s="27"/>
    </row>
    <row r="201" spans="2:5" s="5" customFormat="1" ht="35.25" customHeight="1">
      <c r="B201" s="219"/>
      <c r="C201" s="150"/>
      <c r="D201" s="222"/>
      <c r="E201" s="27"/>
    </row>
    <row r="202" spans="2:5" s="5" customFormat="1" ht="35.25" customHeight="1">
      <c r="B202" s="219"/>
      <c r="C202" s="150"/>
      <c r="D202" s="222"/>
      <c r="E202" s="27"/>
    </row>
    <row r="203" spans="2:5" s="5" customFormat="1" ht="35.25" customHeight="1">
      <c r="B203" s="219"/>
      <c r="C203" s="150"/>
      <c r="D203" s="222"/>
      <c r="E203" s="27"/>
    </row>
    <row r="204" spans="2:5" s="5" customFormat="1" ht="35.25" customHeight="1">
      <c r="B204" s="219"/>
      <c r="C204" s="150"/>
      <c r="D204" s="222"/>
      <c r="E204" s="27"/>
    </row>
    <row r="205" spans="2:5" s="5" customFormat="1" ht="35.25" customHeight="1">
      <c r="B205" s="219"/>
      <c r="C205" s="150"/>
      <c r="D205" s="222"/>
      <c r="E205" s="27"/>
    </row>
    <row r="206" spans="2:5" s="5" customFormat="1" ht="35.25" customHeight="1">
      <c r="B206" s="219"/>
      <c r="C206" s="150"/>
      <c r="D206" s="222"/>
      <c r="E206" s="27"/>
    </row>
    <row r="207" spans="2:5" s="5" customFormat="1" ht="35.25" customHeight="1">
      <c r="B207" s="219"/>
      <c r="C207" s="150"/>
      <c r="D207" s="222"/>
      <c r="E207" s="27"/>
    </row>
    <row r="208" spans="2:5" s="5" customFormat="1" ht="35.25" customHeight="1">
      <c r="B208" s="219"/>
      <c r="C208" s="150"/>
      <c r="D208" s="222"/>
      <c r="E208" s="27"/>
    </row>
    <row r="209" spans="1:4" s="5" customFormat="1" ht="35.25" customHeight="1">
      <c r="B209" s="227"/>
      <c r="C209" s="228"/>
      <c r="D209" s="229"/>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25" hidden="1" customHeight="1">
      <c r="B216" s="37"/>
      <c r="C216" s="37"/>
    </row>
    <row r="217" spans="1:4"/>
  </sheetData>
  <sheetProtection password="D429" sheet="1" objects="1" scenarios="1"/>
  <dataValidations xWindow="459" yWindow="292" count="4">
    <dataValidation allowBlank="1" showErrorMessage="1" prompt="Non input cell – does not accept input from user" sqref="D166 D4 D33 D40 D47 D54:D55 D121:D122 C66:D66 C77:D77 C88:D88 C99:D99 C110:D110 D133 D144 D155 D199 D177 D188 D25:D26"/>
    <dataValidation showInputMessage="1" showErrorMessage="1" prompt="Accepts input from user" sqref="D111:D120 B5 D5:D24 B27:B32 D27:D32 B34:B39 D34:D39 B41:B46 D41:D46 D48:D53 B48:B53 D200:D209 D56:D65 D67:D76 D78:D87 D89:D98 D100:D109 B123:B132 D123:D132 B94:B98 B134:B143 B145:B154 D145:D154 D156:D165 B156:B165 B167:B176 D167:D176 B178:B187 D178:D187 B189:B198 D189:D198 B200:B209 B56:B65 B67:B76 B78:B87 B14:B18 B100:B109 B111:B120 B7:B12 B21:B24 B90:B93 D134 D136:D143"/>
    <dataValidation allowBlank="1" showInputMessage="1" showErrorMessage="1" prompt="Does not accept input from user" sqref="C4:C55 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headerFooter alignWithMargins="0">
    <oddFooter>&amp;L&amp;F &amp;C Page &amp;P of &amp;N&amp;R[&amp;A]</oddFooter>
  </headerFooter>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pageSetUpPr fitToPage="1"/>
  </sheetPr>
  <dimension ref="A1:N10"/>
  <sheetViews>
    <sheetView zoomScale="80" zoomScaleNormal="80" zoomScalePageLayoutView="80" workbookViewId="0"/>
  </sheetViews>
  <sheetFormatPr baseColWidth="10" defaultColWidth="0" defaultRowHeight="12" zeroHeight="1" x14ac:dyDescent="0"/>
  <cols>
    <col min="1" max="1" width="111.33203125" style="3" customWidth="1"/>
    <col min="2" max="2" width="9.1640625" style="3" customWidth="1"/>
    <col min="3" max="3" width="45.6640625" style="3" hidden="1" customWidth="1"/>
    <col min="4" max="4" width="7" style="3" hidden="1" customWidth="1"/>
    <col min="5" max="5" width="10.83203125" style="3" hidden="1" customWidth="1"/>
    <col min="6" max="6" width="11.6640625" style="3" hidden="1" customWidth="1"/>
    <col min="7" max="7" width="9.1640625" style="3" hidden="1" customWidth="1"/>
    <col min="8" max="8" width="14" style="3" hidden="1" customWidth="1"/>
    <col min="9" max="9" width="13.83203125" style="3" hidden="1" customWidth="1"/>
    <col min="10" max="10" width="9.1640625" style="3" hidden="1" customWidth="1"/>
    <col min="11" max="11" width="12.33203125" style="3" hidden="1" customWidth="1"/>
    <col min="12" max="12" width="12" style="3" hidden="1" customWidth="1"/>
    <col min="13" max="14" width="0" style="3" hidden="1" customWidth="1"/>
    <col min="15" max="15" width="9.1640625" style="3" hidden="1" customWidth="1"/>
    <col min="16" max="16384" width="9.1640625" style="3" hidden="1"/>
  </cols>
  <sheetData>
    <row r="1" spans="1:14">
      <c r="A1" s="79" t="s">
        <v>105</v>
      </c>
    </row>
    <row r="2" spans="1:14" ht="14">
      <c r="H2" s="39"/>
      <c r="I2" s="39"/>
    </row>
    <row r="3" spans="1:14" s="42" customFormat="1" ht="112.2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4">
      <c r="A5" s="3" t="s">
        <v>106</v>
      </c>
      <c r="E5" s="39"/>
      <c r="F5" s="39"/>
      <c r="G5" s="39"/>
      <c r="J5" s="39"/>
    </row>
    <row r="6" spans="1:14" ht="14">
      <c r="A6" s="3" t="s">
        <v>107</v>
      </c>
      <c r="E6" s="39"/>
      <c r="F6" s="39"/>
      <c r="G6" s="39"/>
      <c r="J6" s="39"/>
    </row>
    <row r="7" spans="1:14"/>
    <row r="8" spans="1:14">
      <c r="A8" s="3" t="s">
        <v>108</v>
      </c>
    </row>
    <row r="9" spans="1:14">
      <c r="A9" s="3" t="s">
        <v>109</v>
      </c>
    </row>
    <row r="10" spans="1:14"/>
  </sheetData>
  <sheetProtection password="D429" sheet="1" objects="1" scenarios="1"/>
  <pageMargins left="0.7" right="0.7" top="0.75" bottom="0.75" header="0.3" footer="0.3"/>
  <pageSetup scale="10" orientation="landscape"/>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pageSetUpPr fitToPage="1"/>
  </sheetPr>
  <dimension ref="A1:I64"/>
  <sheetViews>
    <sheetView zoomScale="80" zoomScaleNormal="80" zoomScalePageLayoutView="80" workbookViewId="0"/>
  </sheetViews>
  <sheetFormatPr baseColWidth="10" defaultColWidth="0" defaultRowHeight="12" zeroHeight="1" x14ac:dyDescent="0"/>
  <cols>
    <col min="1" max="1" width="35" style="31" customWidth="1"/>
    <col min="2" max="2" width="26.5" style="31" customWidth="1"/>
    <col min="3" max="3" width="9.1640625" style="31" customWidth="1"/>
    <col min="4" max="4" width="30.6640625" style="34" customWidth="1"/>
    <col min="5" max="5" width="9.1640625" style="31" customWidth="1"/>
    <col min="6" max="6" width="19.6640625" style="31" customWidth="1"/>
    <col min="7" max="7" width="9.1640625" style="31" customWidth="1"/>
    <col min="8" max="8" width="12" style="31" customWidth="1"/>
    <col min="9" max="9" width="9.1640625" style="31" customWidth="1"/>
    <col min="10" max="10" width="9.1640625" style="31" hidden="1" customWidth="1"/>
    <col min="11" max="16384" width="9.1640625" style="31" hidden="1"/>
  </cols>
  <sheetData>
    <row r="1" spans="1:8">
      <c r="A1" s="80"/>
      <c r="B1" s="80"/>
      <c r="D1" s="32"/>
      <c r="F1" s="33"/>
      <c r="H1" s="33"/>
    </row>
    <row r="2" spans="1:8" ht="30">
      <c r="A2" s="82" t="s">
        <v>463</v>
      </c>
      <c r="B2" s="83"/>
      <c r="C2" s="84"/>
      <c r="D2" s="85" t="s">
        <v>465</v>
      </c>
      <c r="E2" s="84"/>
      <c r="F2" s="85" t="s">
        <v>466</v>
      </c>
      <c r="G2" s="84"/>
      <c r="H2" s="85" t="s">
        <v>467</v>
      </c>
    </row>
    <row r="3" spans="1:8">
      <c r="A3" s="237" t="s">
        <v>130</v>
      </c>
      <c r="B3" s="238" t="s">
        <v>131</v>
      </c>
      <c r="C3" s="84"/>
      <c r="D3" s="81" t="s">
        <v>132</v>
      </c>
      <c r="E3" s="84"/>
      <c r="F3" s="86">
        <v>2011</v>
      </c>
      <c r="G3" s="84"/>
      <c r="H3" s="87" t="s">
        <v>133</v>
      </c>
    </row>
    <row r="4" spans="1:8">
      <c r="A4" s="235">
        <v>0</v>
      </c>
      <c r="B4" s="236">
        <v>0</v>
      </c>
      <c r="C4" s="84"/>
      <c r="D4" s="88" t="s">
        <v>134</v>
      </c>
      <c r="E4" s="84"/>
      <c r="F4" s="89">
        <v>2012</v>
      </c>
      <c r="G4" s="84"/>
      <c r="H4" s="90" t="s">
        <v>135</v>
      </c>
    </row>
    <row r="5" spans="1:8">
      <c r="A5" s="235">
        <v>1000</v>
      </c>
      <c r="B5" s="236">
        <v>8.3000000000000004E-2</v>
      </c>
      <c r="C5" s="84"/>
      <c r="D5" s="88" t="s">
        <v>136</v>
      </c>
      <c r="E5" s="84"/>
      <c r="F5" s="89">
        <v>2013</v>
      </c>
      <c r="G5" s="84"/>
      <c r="H5" s="84"/>
    </row>
    <row r="6" spans="1:8">
      <c r="A6" s="235">
        <v>2500</v>
      </c>
      <c r="B6" s="236">
        <v>5.1999999999999998E-2</v>
      </c>
      <c r="C6" s="84"/>
      <c r="D6" s="88" t="s">
        <v>137</v>
      </c>
      <c r="E6" s="84"/>
      <c r="F6" s="89">
        <v>2014</v>
      </c>
      <c r="G6" s="84"/>
      <c r="H6" s="84"/>
    </row>
    <row r="7" spans="1:8">
      <c r="A7" s="235">
        <v>5000</v>
      </c>
      <c r="B7" s="236">
        <v>3.6999999999999998E-2</v>
      </c>
      <c r="C7" s="84"/>
      <c r="D7" s="88" t="s">
        <v>138</v>
      </c>
      <c r="E7" s="84"/>
      <c r="F7" s="89">
        <v>2015</v>
      </c>
      <c r="G7" s="84"/>
      <c r="H7" s="84"/>
    </row>
    <row r="8" spans="1:8">
      <c r="A8" s="235">
        <v>10000</v>
      </c>
      <c r="B8" s="236">
        <v>2.5999999999999999E-2</v>
      </c>
      <c r="C8" s="84"/>
      <c r="D8" s="88" t="s">
        <v>139</v>
      </c>
      <c r="E8" s="84"/>
      <c r="F8" s="89">
        <v>2016</v>
      </c>
      <c r="G8" s="84"/>
      <c r="H8" s="84"/>
    </row>
    <row r="9" spans="1:8">
      <c r="A9" s="235">
        <v>25000</v>
      </c>
      <c r="B9" s="236">
        <v>1.6E-2</v>
      </c>
      <c r="C9" s="84"/>
      <c r="D9" s="88" t="s">
        <v>140</v>
      </c>
      <c r="E9" s="84"/>
      <c r="F9" s="89">
        <v>2017</v>
      </c>
      <c r="G9" s="84"/>
      <c r="H9" s="84"/>
    </row>
    <row r="10" spans="1:8">
      <c r="A10" s="235">
        <v>50000</v>
      </c>
      <c r="B10" s="236">
        <v>1.2E-2</v>
      </c>
      <c r="C10" s="84"/>
      <c r="D10" s="88" t="s">
        <v>141</v>
      </c>
      <c r="E10" s="84"/>
      <c r="F10" s="89">
        <v>2018</v>
      </c>
      <c r="G10" s="84"/>
      <c r="H10" s="84"/>
    </row>
    <row r="11" spans="1:8">
      <c r="A11" s="239">
        <v>75000</v>
      </c>
      <c r="B11" s="240">
        <v>0</v>
      </c>
      <c r="C11" s="84"/>
      <c r="D11" s="88" t="s">
        <v>142</v>
      </c>
      <c r="E11" s="84"/>
      <c r="F11" s="89">
        <v>2019</v>
      </c>
      <c r="G11" s="84"/>
      <c r="H11" s="84"/>
    </row>
    <row r="12" spans="1:8">
      <c r="A12" s="84"/>
      <c r="B12" s="84"/>
      <c r="C12" s="84"/>
      <c r="D12" s="88" t="s">
        <v>143</v>
      </c>
      <c r="E12" s="84"/>
      <c r="F12" s="89">
        <v>2020</v>
      </c>
      <c r="G12" s="84"/>
      <c r="H12" s="84"/>
    </row>
    <row r="13" spans="1:8">
      <c r="A13" s="84"/>
      <c r="B13" s="84"/>
      <c r="C13" s="84"/>
      <c r="D13" s="88" t="s">
        <v>144</v>
      </c>
      <c r="E13" s="84"/>
      <c r="F13" s="89">
        <v>2021</v>
      </c>
      <c r="G13" s="84"/>
      <c r="H13" s="84"/>
    </row>
    <row r="14" spans="1:8">
      <c r="A14" s="84"/>
      <c r="B14" s="84"/>
      <c r="C14" s="84"/>
      <c r="D14" s="88" t="s">
        <v>145</v>
      </c>
      <c r="E14" s="84"/>
      <c r="F14" s="89">
        <v>2022</v>
      </c>
      <c r="G14" s="84"/>
      <c r="H14" s="84"/>
    </row>
    <row r="15" spans="1:8" ht="15">
      <c r="A15" s="82" t="s">
        <v>464</v>
      </c>
      <c r="B15" s="83"/>
      <c r="C15" s="84"/>
      <c r="D15" s="88" t="s">
        <v>146</v>
      </c>
      <c r="E15" s="84"/>
      <c r="F15" s="89">
        <v>2023</v>
      </c>
      <c r="G15" s="84"/>
      <c r="H15" s="84"/>
    </row>
    <row r="16" spans="1:8">
      <c r="A16" s="237" t="s">
        <v>147</v>
      </c>
      <c r="B16" s="238" t="s">
        <v>148</v>
      </c>
      <c r="C16" s="84"/>
      <c r="D16" s="88" t="s">
        <v>150</v>
      </c>
      <c r="E16" s="84"/>
      <c r="F16" s="89">
        <v>2024</v>
      </c>
      <c r="G16" s="84"/>
      <c r="H16" s="84"/>
    </row>
    <row r="17" spans="1:8">
      <c r="A17" s="241">
        <v>0</v>
      </c>
      <c r="B17" s="243">
        <v>1</v>
      </c>
      <c r="C17" s="84"/>
      <c r="D17" s="88" t="s">
        <v>151</v>
      </c>
      <c r="E17" s="84"/>
      <c r="F17" s="89">
        <v>2025</v>
      </c>
      <c r="G17" s="84"/>
      <c r="H17" s="84"/>
    </row>
    <row r="18" spans="1:8">
      <c r="A18" s="242">
        <v>2500</v>
      </c>
      <c r="B18" s="244">
        <v>1.1639999999999999</v>
      </c>
      <c r="C18" s="84"/>
      <c r="D18" s="88" t="s">
        <v>152</v>
      </c>
      <c r="E18" s="84"/>
      <c r="F18" s="89">
        <v>2026</v>
      </c>
      <c r="G18" s="84"/>
      <c r="H18" s="84"/>
    </row>
    <row r="19" spans="1:8">
      <c r="A19" s="242">
        <v>5000</v>
      </c>
      <c r="B19" s="244">
        <v>1.4019999999999999</v>
      </c>
      <c r="C19" s="84"/>
      <c r="D19" s="88" t="s">
        <v>153</v>
      </c>
      <c r="E19" s="84"/>
      <c r="F19" s="89">
        <v>2027</v>
      </c>
      <c r="G19" s="84"/>
      <c r="H19" s="84"/>
    </row>
    <row r="20" spans="1:8">
      <c r="A20" s="245">
        <v>10000</v>
      </c>
      <c r="B20" s="246">
        <v>1.736</v>
      </c>
      <c r="C20" s="84"/>
      <c r="D20" s="88" t="s">
        <v>154</v>
      </c>
      <c r="E20" s="84"/>
      <c r="F20" s="89">
        <v>2028</v>
      </c>
      <c r="G20" s="84"/>
      <c r="H20" s="84"/>
    </row>
    <row r="21" spans="1:8">
      <c r="A21" s="84"/>
      <c r="B21" s="84"/>
      <c r="C21" s="84"/>
      <c r="D21" s="88" t="s">
        <v>155</v>
      </c>
      <c r="E21" s="84"/>
      <c r="F21" s="89">
        <v>2029</v>
      </c>
      <c r="G21" s="84"/>
      <c r="H21" s="84"/>
    </row>
    <row r="22" spans="1:8">
      <c r="A22" s="84"/>
      <c r="B22" s="84"/>
      <c r="C22" s="84"/>
      <c r="D22" s="88" t="s">
        <v>156</v>
      </c>
      <c r="E22" s="84"/>
      <c r="F22" s="89">
        <v>2030</v>
      </c>
      <c r="G22" s="84"/>
      <c r="H22" s="84"/>
    </row>
    <row r="23" spans="1:8">
      <c r="A23" s="84"/>
      <c r="B23" s="84"/>
      <c r="C23" s="84"/>
      <c r="D23" s="88" t="s">
        <v>157</v>
      </c>
      <c r="E23" s="84"/>
      <c r="F23" s="89">
        <v>2031</v>
      </c>
      <c r="G23" s="84"/>
      <c r="H23" s="84"/>
    </row>
    <row r="24" spans="1:8">
      <c r="A24" s="84"/>
      <c r="B24" s="84"/>
      <c r="C24" s="84"/>
      <c r="D24" s="88" t="s">
        <v>158</v>
      </c>
      <c r="E24" s="84"/>
      <c r="F24" s="89">
        <v>2032</v>
      </c>
      <c r="G24" s="84"/>
      <c r="H24" s="84"/>
    </row>
    <row r="25" spans="1:8">
      <c r="A25" s="84"/>
      <c r="B25" s="84"/>
      <c r="C25" s="84"/>
      <c r="D25" s="88" t="s">
        <v>159</v>
      </c>
      <c r="E25" s="84"/>
      <c r="F25" s="89">
        <v>2033</v>
      </c>
      <c r="G25" s="84"/>
      <c r="H25" s="84"/>
    </row>
    <row r="26" spans="1:8">
      <c r="A26" s="84"/>
      <c r="B26" s="84"/>
      <c r="C26" s="84"/>
      <c r="D26" s="88" t="s">
        <v>160</v>
      </c>
      <c r="E26" s="84"/>
      <c r="F26" s="89">
        <v>2034</v>
      </c>
      <c r="G26" s="84"/>
      <c r="H26" s="84"/>
    </row>
    <row r="27" spans="1:8">
      <c r="A27" s="84"/>
      <c r="B27" s="84"/>
      <c r="C27" s="84"/>
      <c r="D27" s="88" t="s">
        <v>161</v>
      </c>
      <c r="E27" s="84"/>
      <c r="F27" s="89">
        <v>2035</v>
      </c>
      <c r="G27" s="84"/>
      <c r="H27" s="84"/>
    </row>
    <row r="28" spans="1:8">
      <c r="A28" s="84"/>
      <c r="B28" s="84"/>
      <c r="C28" s="84"/>
      <c r="D28" s="88" t="s">
        <v>162</v>
      </c>
      <c r="E28" s="84"/>
      <c r="F28" s="89">
        <v>2036</v>
      </c>
      <c r="G28" s="84"/>
      <c r="H28" s="84"/>
    </row>
    <row r="29" spans="1:8">
      <c r="A29" s="84"/>
      <c r="B29" s="84"/>
      <c r="C29" s="84"/>
      <c r="D29" s="88" t="s">
        <v>163</v>
      </c>
      <c r="E29" s="84"/>
      <c r="F29" s="89">
        <v>2037</v>
      </c>
      <c r="G29" s="84"/>
      <c r="H29" s="84"/>
    </row>
    <row r="30" spans="1:8">
      <c r="A30" s="84"/>
      <c r="B30" s="84"/>
      <c r="C30" s="84"/>
      <c r="D30" s="88" t="s">
        <v>164</v>
      </c>
      <c r="E30" s="84"/>
      <c r="F30" s="89">
        <v>2038</v>
      </c>
      <c r="G30" s="84"/>
      <c r="H30" s="84"/>
    </row>
    <row r="31" spans="1:8">
      <c r="A31" s="84"/>
      <c r="B31" s="84"/>
      <c r="C31" s="84"/>
      <c r="D31" s="88" t="s">
        <v>165</v>
      </c>
      <c r="E31" s="84"/>
      <c r="F31" s="89">
        <v>2039</v>
      </c>
      <c r="G31" s="84"/>
      <c r="H31" s="84"/>
    </row>
    <row r="32" spans="1:8">
      <c r="A32" s="84"/>
      <c r="B32" s="84"/>
      <c r="C32" s="84"/>
      <c r="D32" s="88" t="s">
        <v>166</v>
      </c>
      <c r="E32" s="84"/>
      <c r="F32" s="89">
        <v>2040</v>
      </c>
      <c r="G32" s="84"/>
      <c r="H32" s="84"/>
    </row>
    <row r="33" spans="1:8">
      <c r="A33" s="84"/>
      <c r="B33" s="84"/>
      <c r="C33" s="84"/>
      <c r="D33" s="88" t="s">
        <v>167</v>
      </c>
      <c r="E33" s="84"/>
      <c r="F33" s="89">
        <v>2041</v>
      </c>
      <c r="G33" s="84"/>
      <c r="H33" s="84"/>
    </row>
    <row r="34" spans="1:8">
      <c r="A34" s="84"/>
      <c r="B34" s="84"/>
      <c r="C34" s="84"/>
      <c r="D34" s="88" t="s">
        <v>168</v>
      </c>
      <c r="E34" s="84"/>
      <c r="F34" s="89">
        <v>2042</v>
      </c>
      <c r="G34" s="84"/>
      <c r="H34" s="84"/>
    </row>
    <row r="35" spans="1:8">
      <c r="A35" s="84"/>
      <c r="B35" s="84"/>
      <c r="C35" s="84"/>
      <c r="D35" s="88" t="s">
        <v>169</v>
      </c>
      <c r="E35" s="84"/>
      <c r="F35" s="89">
        <v>2043</v>
      </c>
      <c r="G35" s="84"/>
      <c r="H35" s="84"/>
    </row>
    <row r="36" spans="1:8">
      <c r="A36" s="84"/>
      <c r="B36" s="84"/>
      <c r="C36" s="84"/>
      <c r="D36" s="88" t="s">
        <v>170</v>
      </c>
      <c r="E36" s="84"/>
      <c r="F36" s="89">
        <v>2044</v>
      </c>
      <c r="G36" s="84"/>
      <c r="H36" s="84"/>
    </row>
    <row r="37" spans="1:8">
      <c r="A37" s="84"/>
      <c r="B37" s="84"/>
      <c r="C37" s="84"/>
      <c r="D37" s="88" t="s">
        <v>171</v>
      </c>
      <c r="E37" s="84"/>
      <c r="F37" s="89">
        <v>2045</v>
      </c>
      <c r="G37" s="84"/>
      <c r="H37" s="84"/>
    </row>
    <row r="38" spans="1:8">
      <c r="A38" s="84"/>
      <c r="B38" s="84"/>
      <c r="C38" s="84"/>
      <c r="D38" s="88" t="s">
        <v>172</v>
      </c>
      <c r="E38" s="84"/>
      <c r="F38" s="89">
        <v>2046</v>
      </c>
      <c r="G38" s="84"/>
      <c r="H38" s="84"/>
    </row>
    <row r="39" spans="1:8">
      <c r="A39" s="84"/>
      <c r="B39" s="84"/>
      <c r="C39" s="84"/>
      <c r="D39" s="88" t="s">
        <v>173</v>
      </c>
      <c r="E39" s="84"/>
      <c r="F39" s="89">
        <v>2047</v>
      </c>
      <c r="G39" s="84"/>
      <c r="H39" s="84"/>
    </row>
    <row r="40" spans="1:8">
      <c r="A40" s="84"/>
      <c r="B40" s="84"/>
      <c r="C40" s="84"/>
      <c r="D40" s="88" t="s">
        <v>174</v>
      </c>
      <c r="E40" s="84"/>
      <c r="F40" s="89">
        <v>2048</v>
      </c>
      <c r="G40" s="84"/>
      <c r="H40" s="84"/>
    </row>
    <row r="41" spans="1:8">
      <c r="A41" s="84"/>
      <c r="B41" s="84"/>
      <c r="C41" s="84"/>
      <c r="D41" s="88" t="s">
        <v>175</v>
      </c>
      <c r="E41" s="84"/>
      <c r="F41" s="89">
        <v>2049</v>
      </c>
      <c r="G41" s="84"/>
      <c r="H41" s="84"/>
    </row>
    <row r="42" spans="1:8">
      <c r="A42" s="84"/>
      <c r="B42" s="84"/>
      <c r="C42" s="84"/>
      <c r="D42" s="88" t="s">
        <v>176</v>
      </c>
      <c r="E42" s="84"/>
      <c r="F42" s="89">
        <v>2050</v>
      </c>
      <c r="G42" s="84"/>
      <c r="H42" s="84"/>
    </row>
    <row r="43" spans="1:8">
      <c r="A43" s="84"/>
      <c r="B43" s="84"/>
      <c r="C43" s="84"/>
      <c r="D43" s="88" t="s">
        <v>177</v>
      </c>
      <c r="E43" s="84"/>
      <c r="F43" s="89">
        <v>2051</v>
      </c>
      <c r="G43" s="84"/>
      <c r="H43" s="84"/>
    </row>
    <row r="44" spans="1:8">
      <c r="A44" s="84"/>
      <c r="B44" s="84"/>
      <c r="C44" s="84"/>
      <c r="D44" s="88" t="s">
        <v>178</v>
      </c>
      <c r="E44" s="84"/>
      <c r="F44" s="89">
        <v>2052</v>
      </c>
      <c r="G44" s="84"/>
      <c r="H44" s="84"/>
    </row>
    <row r="45" spans="1:8">
      <c r="A45" s="84"/>
      <c r="B45" s="84"/>
      <c r="C45" s="84"/>
      <c r="D45" s="88" t="s">
        <v>179</v>
      </c>
      <c r="E45" s="84"/>
      <c r="F45" s="89">
        <v>2053</v>
      </c>
      <c r="G45" s="84"/>
      <c r="H45" s="84"/>
    </row>
    <row r="46" spans="1:8">
      <c r="A46" s="84"/>
      <c r="B46" s="84"/>
      <c r="C46" s="84"/>
      <c r="D46" s="88" t="s">
        <v>180</v>
      </c>
      <c r="E46" s="84"/>
      <c r="F46" s="89">
        <v>2054</v>
      </c>
      <c r="G46" s="84"/>
      <c r="H46" s="84"/>
    </row>
    <row r="47" spans="1:8">
      <c r="A47" s="84"/>
      <c r="B47" s="84"/>
      <c r="C47" s="84"/>
      <c r="D47" s="88" t="s">
        <v>181</v>
      </c>
      <c r="E47" s="84"/>
      <c r="F47" s="89">
        <v>2055</v>
      </c>
      <c r="G47" s="84"/>
      <c r="H47" s="84"/>
    </row>
    <row r="48" spans="1:8">
      <c r="A48" s="84"/>
      <c r="B48" s="84"/>
      <c r="C48" s="84"/>
      <c r="D48" s="88" t="s">
        <v>182</v>
      </c>
      <c r="E48" s="84"/>
      <c r="F48" s="89">
        <v>2056</v>
      </c>
      <c r="G48" s="84"/>
      <c r="H48" s="84"/>
    </row>
    <row r="49" spans="1:8">
      <c r="A49" s="84"/>
      <c r="B49" s="84"/>
      <c r="C49" s="84"/>
      <c r="D49" s="88" t="s">
        <v>183</v>
      </c>
      <c r="E49" s="84"/>
      <c r="F49" s="89">
        <v>2057</v>
      </c>
      <c r="G49" s="84"/>
      <c r="H49" s="84"/>
    </row>
    <row r="50" spans="1:8">
      <c r="A50" s="84"/>
      <c r="B50" s="84"/>
      <c r="C50" s="84"/>
      <c r="D50" s="88" t="s">
        <v>184</v>
      </c>
      <c r="E50" s="84"/>
      <c r="F50" s="89">
        <v>2058</v>
      </c>
      <c r="G50" s="84"/>
      <c r="H50" s="84"/>
    </row>
    <row r="51" spans="1:8">
      <c r="A51" s="84"/>
      <c r="B51" s="84"/>
      <c r="C51" s="84"/>
      <c r="D51" s="88" t="s">
        <v>185</v>
      </c>
      <c r="E51" s="84"/>
      <c r="F51" s="89">
        <v>2059</v>
      </c>
      <c r="G51" s="84"/>
      <c r="H51" s="84"/>
    </row>
    <row r="52" spans="1:8">
      <c r="A52" s="84"/>
      <c r="B52" s="84"/>
      <c r="C52" s="84"/>
      <c r="D52" s="88" t="s">
        <v>186</v>
      </c>
      <c r="E52" s="84"/>
      <c r="F52" s="91">
        <v>2060</v>
      </c>
      <c r="G52" s="84"/>
      <c r="H52" s="84"/>
    </row>
    <row r="53" spans="1:8">
      <c r="A53" s="84"/>
      <c r="B53" s="84"/>
      <c r="C53" s="84"/>
      <c r="D53" s="88" t="s">
        <v>187</v>
      </c>
      <c r="E53" s="84"/>
      <c r="F53" s="84"/>
      <c r="G53" s="84"/>
      <c r="H53" s="84"/>
    </row>
    <row r="54" spans="1:8">
      <c r="A54" s="84"/>
      <c r="B54" s="84"/>
      <c r="C54" s="84"/>
      <c r="D54" s="88" t="s">
        <v>188</v>
      </c>
      <c r="E54" s="84"/>
      <c r="F54" s="84"/>
      <c r="G54" s="84"/>
      <c r="H54" s="84"/>
    </row>
    <row r="55" spans="1:8">
      <c r="A55" s="84"/>
      <c r="B55" s="84"/>
      <c r="C55" s="84"/>
      <c r="D55" s="88" t="s">
        <v>189</v>
      </c>
      <c r="E55" s="84"/>
      <c r="F55" s="84"/>
      <c r="G55" s="84"/>
      <c r="H55" s="84"/>
    </row>
    <row r="56" spans="1:8">
      <c r="A56" s="84"/>
      <c r="B56" s="84"/>
      <c r="C56" s="84"/>
      <c r="D56" s="88" t="s">
        <v>190</v>
      </c>
      <c r="E56" s="84"/>
      <c r="F56" s="84"/>
      <c r="G56" s="84"/>
      <c r="H56" s="84"/>
    </row>
    <row r="57" spans="1:8">
      <c r="A57" s="84"/>
      <c r="B57" s="84"/>
      <c r="C57" s="84"/>
      <c r="D57" s="88" t="s">
        <v>191</v>
      </c>
      <c r="E57" s="84"/>
      <c r="F57" s="84"/>
      <c r="G57" s="84"/>
      <c r="H57" s="84"/>
    </row>
    <row r="58" spans="1:8">
      <c r="A58" s="84"/>
      <c r="B58" s="84"/>
      <c r="C58" s="84"/>
      <c r="D58" s="88" t="s">
        <v>192</v>
      </c>
      <c r="E58" s="84"/>
      <c r="F58" s="84"/>
      <c r="G58" s="84"/>
      <c r="H58" s="84"/>
    </row>
    <row r="59" spans="1:8">
      <c r="A59" s="84"/>
      <c r="B59" s="84"/>
      <c r="C59" s="84"/>
      <c r="D59" s="88" t="s">
        <v>193</v>
      </c>
      <c r="E59" s="84"/>
      <c r="F59" s="84"/>
      <c r="G59" s="84"/>
      <c r="H59" s="84"/>
    </row>
    <row r="60" spans="1:8">
      <c r="A60" s="84"/>
      <c r="B60" s="84"/>
      <c r="C60" s="84"/>
      <c r="D60" s="92" t="s">
        <v>194</v>
      </c>
      <c r="E60" s="84"/>
      <c r="F60" s="84"/>
      <c r="G60" s="84"/>
      <c r="H60" s="84"/>
    </row>
    <row r="61" spans="1:8">
      <c r="A61" s="84"/>
      <c r="B61" s="84"/>
      <c r="C61" s="84"/>
      <c r="D61" s="93" t="s">
        <v>149</v>
      </c>
      <c r="E61" s="84"/>
      <c r="F61" s="84"/>
      <c r="G61" s="84"/>
      <c r="H61" s="84"/>
    </row>
    <row r="62" spans="1:8"/>
    <row r="63" spans="1:8" hidden="1"/>
    <row r="64" spans="1:8" hidden="1"/>
  </sheetData>
  <sheetProtection password="D429" sheet="1" objects="1" scenarios="1"/>
  <pageMargins left="0.75" right="0.75" top="1" bottom="1" header="0.5" footer="0.5"/>
  <pageSetup scale="10"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Matthew Cuccinello</cp:lastModifiedBy>
  <cp:lastPrinted>2014-12-18T11:24:00Z</cp:lastPrinted>
  <dcterms:created xsi:type="dcterms:W3CDTF">2012-03-15T16:14:51Z</dcterms:created>
  <dcterms:modified xsi:type="dcterms:W3CDTF">2015-07-31T15:34:00Z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