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E16" i="10"/>
  <c r="E11" i="10"/>
  <c r="F11" i="10" s="1"/>
  <c r="E10" i="10"/>
  <c r="F10" i="10" s="1"/>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T6" i="10" l="1"/>
  <c r="AB6" i="10"/>
  <c r="AA13" i="10"/>
  <c r="F6" i="10"/>
  <c r="K15" i="10"/>
  <c r="X6" i="10"/>
  <c r="W38" i="10" s="1"/>
  <c r="G15" i="10"/>
  <c r="G7" i="10"/>
  <c r="G20" i="10" s="1"/>
  <c r="J6" i="10"/>
  <c r="O15" i="10"/>
  <c r="J7" i="10"/>
  <c r="K7" i="10" s="1"/>
  <c r="O7" i="10"/>
  <c r="P7" i="10" s="1"/>
  <c r="P38" i="10"/>
  <c r="W7" i="10"/>
  <c r="X7" i="10" s="1"/>
  <c r="AB42" i="10"/>
  <c r="AB52" i="10"/>
  <c r="O6" i="10"/>
  <c r="L15" i="10"/>
  <c r="E7" i="10"/>
  <c r="F7" i="10" s="1"/>
  <c r="S15" i="10"/>
  <c r="Y46" i="10"/>
  <c r="AB13" i="10"/>
  <c r="AA15" i="10"/>
  <c r="E15" i="10"/>
  <c r="L19" i="10"/>
  <c r="V17" i="10"/>
  <c r="V46" i="10" s="1"/>
  <c r="E38" i="10" l="1"/>
  <c r="X38" i="10"/>
  <c r="J17" i="10"/>
  <c r="P6" i="10"/>
  <c r="O12" i="10"/>
  <c r="P12" i="10" s="1"/>
  <c r="G23" i="10"/>
  <c r="G32" i="10"/>
  <c r="G24" i="10"/>
  <c r="G27" i="10"/>
  <c r="U17" i="10"/>
  <c r="D17" i="10"/>
  <c r="D45" i="10" s="1"/>
  <c r="W13" i="10"/>
  <c r="P45" i="10"/>
  <c r="P42" i="10"/>
  <c r="P52" i="10"/>
  <c r="X17" i="10"/>
  <c r="E12" i="10"/>
  <c r="G19" i="10"/>
  <c r="G22" i="10" s="1"/>
  <c r="W17" i="10"/>
  <c r="W46" i="10" s="1"/>
  <c r="AA17" i="10"/>
  <c r="AA46" i="10" s="1"/>
  <c r="AB39" i="10" s="1"/>
  <c r="AB15" i="10"/>
  <c r="AB17" i="10" s="1"/>
  <c r="T15" i="10"/>
  <c r="S13" i="10" s="1"/>
  <c r="L27" i="10"/>
  <c r="L32" i="10"/>
  <c r="L24" i="10"/>
  <c r="L23" i="10"/>
  <c r="D12" i="10"/>
  <c r="Q17" i="10"/>
  <c r="K17" i="10"/>
  <c r="P15" i="10"/>
  <c r="P17" i="10" s="1"/>
  <c r="P53" i="10" s="1"/>
  <c r="E11" i="16" s="1"/>
  <c r="O17" i="10"/>
  <c r="O45" i="10" s="1"/>
  <c r="P39" i="10" s="1"/>
  <c r="F15" i="10"/>
  <c r="F17" i="10" s="1"/>
  <c r="V13" i="10"/>
  <c r="U13" i="10"/>
  <c r="J38" i="10"/>
  <c r="J12" i="10"/>
  <c r="I17" i="10"/>
  <c r="I45" i="10" s="1"/>
  <c r="K6" i="10"/>
  <c r="H17" i="10" s="1"/>
  <c r="I12" i="10"/>
  <c r="H12" i="10"/>
  <c r="L20" i="10"/>
  <c r="H45" i="10" l="1"/>
  <c r="K12" i="10"/>
  <c r="G21" i="10"/>
  <c r="G26" i="10" s="1"/>
  <c r="G25" i="10" s="1"/>
  <c r="G28" i="10" s="1"/>
  <c r="G30" i="10"/>
  <c r="G31" i="10" s="1"/>
  <c r="G29" i="10" s="1"/>
  <c r="G33" i="10" s="1"/>
  <c r="G34" i="10" s="1"/>
  <c r="T13" i="10"/>
  <c r="Q46" i="10"/>
  <c r="P47" i="10"/>
  <c r="P48" i="10"/>
  <c r="P51" i="10" s="1"/>
  <c r="F38" i="10"/>
  <c r="X13" i="10"/>
  <c r="U46" i="10"/>
  <c r="K38" i="10"/>
  <c r="J45" i="10"/>
  <c r="C17" i="10"/>
  <c r="E17" i="10"/>
  <c r="E45" i="10" s="1"/>
  <c r="S38" i="10"/>
  <c r="S17" i="10"/>
  <c r="L22" i="10"/>
  <c r="AB53" i="10"/>
  <c r="H11" i="16" s="1"/>
  <c r="AB46" i="10"/>
  <c r="C12" i="10"/>
  <c r="T17" i="10"/>
  <c r="R17" i="10"/>
  <c r="R46" i="10" s="1"/>
  <c r="Q13" i="10"/>
  <c r="R13" i="10"/>
  <c r="X53" i="10"/>
  <c r="G11" i="16" s="1"/>
  <c r="X39" i="10"/>
  <c r="X52" i="10"/>
  <c r="X46" i="10"/>
  <c r="X42" i="10"/>
  <c r="AB48" i="10" l="1"/>
  <c r="AB51" i="10" s="1"/>
  <c r="AB47" i="10"/>
  <c r="T38" i="10"/>
  <c r="S46" i="10"/>
  <c r="F42" i="10"/>
  <c r="F52" i="10"/>
  <c r="F45" i="10"/>
  <c r="F53" i="10"/>
  <c r="C11" i="16" s="1"/>
  <c r="X47" i="10"/>
  <c r="X48" i="10"/>
  <c r="X51" i="10" s="1"/>
  <c r="K53" i="10"/>
  <c r="D11" i="16" s="1"/>
  <c r="K39" i="10"/>
  <c r="K52" i="10"/>
  <c r="K42" i="10"/>
  <c r="K45" i="10"/>
  <c r="L21" i="10"/>
  <c r="L26" i="10" s="1"/>
  <c r="L25" i="10" s="1"/>
  <c r="L28" i="10" s="1"/>
  <c r="L30" i="10"/>
  <c r="L31" i="10" s="1"/>
  <c r="L29" i="10" s="1"/>
  <c r="L33" i="10" s="1"/>
  <c r="L34" i="10" s="1"/>
  <c r="F12" i="10"/>
  <c r="C45" i="10"/>
  <c r="F39" i="10" s="1"/>
  <c r="K47" i="10" l="1"/>
  <c r="K48" i="10"/>
  <c r="K51" i="10" s="1"/>
  <c r="F48" i="10"/>
  <c r="F51" i="10" s="1"/>
  <c r="F47" i="10"/>
  <c r="T42" i="10"/>
  <c r="T52" i="10"/>
  <c r="T46" i="10"/>
  <c r="T53" i="10"/>
  <c r="F11" i="16" s="1"/>
  <c r="T39" i="10"/>
  <c r="T48" i="10" l="1"/>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<sst xmlns="http://schemas.openxmlformats.org/spreadsheetml/2006/main" count="572" uniqueCount="510">
  <si>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</si>
  <si>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</si>
  <si>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</si>
  <si>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</si>
  <si>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</si>
  <si>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</si>
  <si>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</si>
  <si>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</si>
  <si>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</si>
  <si>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</si>
  <si>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</si>
  <si>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</si>
  <si>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</si>
  <si>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</si>
  <si>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</si>
  <si>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</si>
  <si>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</si>
  <si>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</si>
  <si>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</si>
  <si>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</si>
  <si>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</si>
  <si>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</si>
  <si>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</si>
  <si>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</si>
  <si>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</si>
  <si>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</si>
  <si>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</si>
  <si>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</si>
  <si>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</si>
  <si>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</si>
  <si>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</si>
  <si>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</si>
  <si>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</si>
  <si>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</si>
  <si>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</si>
  <si>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</si>
  <si>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</si>
  <si>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</si>
  <si>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</si>
  <si>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</si>
  <si>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</si>
  <si>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</si>
  <si>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</si>
  <si>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</si>
  <si>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</si>
  <si>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</si>
  <si>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</si>
  <si>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</si>
  <si>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</si>
  <si>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</si>
  <si>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</si>
  <si>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</si>
  <si>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</si>
  <si>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</si>
  <si>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</si>
  <si>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</si>
  <si>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</si>
  <si>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</si>
  <si>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</si>
  <si>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</si>
  <si>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</si>
  <si>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</si>
  <si>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</si>
  <si>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</si>
  <si>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</si>
  <si>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</si>
  <si>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</si>
  <si>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</si>
  <si>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</si>
  <si>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</si>
  <si>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</si>
  <si>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</si>
  <si>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</si>
  <si>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</si>
  <si>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</si>
  <si>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</si>
  <si>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</si>
  <si>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</si>
  <si>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</si>
  <si>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</si>
  <si>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</si>
  <si>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</si>
  <si>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</si>
  <si>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</si>
  <si>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</si>
  <si>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</si>
  <si>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</si>
  <si>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</si>
  <si>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</si>
  <si>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</si>
  <si>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</si>
  <si>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</si>
  <si>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</si>
  <si>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</si>
  <si>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</si>
  <si>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</si>
  <si>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</si>
  <si>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</si>
  <si>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</si>
  <si>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</si>
  <si>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</si>
  <si>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</si>
  <si>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</si>
  <si>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</si>
  <si>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</si>
  <si>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</si>
  <si>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</si>
  <si>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</si>
  <si>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</si>
  <si>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</si>
  <si>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</si>
  <si>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</si>
  <si>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</si>
  <si>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</si>
  <si>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</si>
  <si>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</si>
  <si>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</si>
  <si>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</si>
  <si>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</si>
  <si>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</si>
  <si>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</si>
  <si>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</si>
  <si>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</si>
  <si>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</si>
  <si>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</si>
  <si>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</si>
  <si>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</si>
  <si>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</si>
  <si>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</si>
  <si>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</si>
  <si>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</si>
  <si>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</si>
  <si>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</si>
  <si>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</si>
  <si>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</si>
  <si>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</si>
  <si>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</si>
  <si>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</si>
  <si>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</si>
  <si>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</si>
  <si>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</si>
  <si>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</si>
  <si>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</si>
  <si>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</si>
  <si>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</si>
  <si>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</si>
  <si>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</si>
  <si>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</si>
  <si>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</si>
  <si>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</si>
  <si>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</si>
  <si>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</si>
  <si>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</si>
  <si>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</si>
  <si>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</si>
  <si>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</si>
  <si>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</si>
  <si>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</si>
  <si>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</si>
  <si>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</si>
  <si>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</si>
  <si>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</si>
  <si>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</si>
  <si>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</si>
  <si>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</si>
  <si>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</si>
  <si>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</si>
  <si>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</si>
  <si>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</si>
  <si>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</si>
  <si>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</si>
  <si>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</si>
  <si>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</si>
  <si>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</si>
  <si>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</si>
  <si>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</si>
  <si>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</si>
  <si>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</si>
  <si>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</si>
  <si>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</si>
  <si>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</si>
  <si>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</si>
  <si>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</si>
  <si>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</si>
  <si>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</si>
  <si>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</si>
  <si>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</si>
  <si>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</si>
  <si>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</si>
  <si>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</si>
  <si>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</si>
  <si>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</si>
  <si>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</si>
  <si>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</si>
  <si>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</si>
  <si>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</si>
  <si>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</si>
  <si>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</si>
  <si>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</si>
  <si>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</si>
  <si>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</si>
  <si>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</si>
  <si>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</si>
  <si>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</si>
  <si>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</si>
  <si>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</si>
  <si>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</si>
  <si>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</si>
  <si>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</si>
  <si>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</si>
  <si>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</si>
  <si>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</si>
  <si>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</si>
  <si>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</si>
  <si>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</si>
  <si>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</si>
  <si>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</si>
  <si>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</si>
  <si>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</si>
  <si>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</si>
  <si>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</si>
  <si>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</si>
  <si>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</si>
  <si>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</si>
  <si>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</si>
  <si>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</si>
  <si>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</si>
  <si>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</si>
  <si>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</si>
  <si>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</si>
  <si>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</si>
  <si>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</si>
  <si>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</si>
  <si>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</si>
  <si>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</si>
  <si>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</si>
  <si>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</si>
  <si>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</si>
  <si>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</si>
  <si>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</si>
  <si>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</si>
  <si>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</si>
  <si>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</si>
  <si>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</si>
  <si>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</si>
  <si>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</si>
  <si>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</si>
  <si>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</si>
  <si>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</si>
  <si>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</si>
  <si>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</si>
  <si>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</si>
  <si>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</si>
  <si>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</si>
  <si>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</si>
  <si>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</si>
  <si>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</si>
  <si>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</si>
  <si>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</si>
  <si>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</si>
  <si>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</si>
  <si>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</si>
  <si>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</si>
  <si>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</si>
  <si>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</si>
  <si>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</si>
  <si>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</si>
  <si>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</si>
  <si>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</si>
  <si>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</si>
  <si>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</si>
  <si>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</si>
  <si>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</si>
  <si>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</si>
  <si>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</si>
  <si>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</si>
  <si>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</si>
  <si>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</si>
  <si>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</si>
  <si>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</si>
  <si>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</si>
  <si>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</si>
  <si>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</si>
  <si>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</si>
  <si>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</si>
  <si>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</si>
  <si>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</si>
  <si>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</si>
  <si>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</si>
  <si>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</si>
  <si>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</si>
  <si>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</si>
  <si>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</si>
  <si>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</si>
  <si>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</si>
  <si>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</si>
  <si>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</si>
  <si>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</si>
  <si>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</si>
  <si>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</si>
  <si>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</si>
  <si>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</si>
  <si>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</si>
  <si>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</si>
  <si>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</si>
  <si>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</si>
  <si>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</si>
  <si>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</si>
  <si>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</si>
  <si>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</si>
  <si>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</si>
  <si>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</si>
  <si>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</si>
  <si>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</si>
  <si>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</si>
  <si>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</si>
  <si>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</si>
  <si>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</si>
  <si>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</si>
  <si>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</si>
  <si>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</si>
  <si>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</si>
  <si>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</si>
  <si>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</si>
  <si>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</si>
  <si>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</si>
  <si>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</si>
  <si>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</si>
  <si>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</si>
  <si>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</si>
  <si>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</si>
  <si>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</si>
  <si>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</si>
  <si>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</si>
  <si>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</si>
  <si>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</si>
  <si>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</si>
  <si>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</si>
  <si>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</si>
  <si>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</si>
  <si>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</si>
  <si>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</si>
  <si>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</si>
  <si>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</si>
  <si>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</si>
  <si>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</si>
  <si>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</si>
  <si>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</si>
  <si>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</si>
  <si>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</si>
  <si>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</si>
  <si>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</si>
  <si>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</si>
  <si>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</si>
  <si>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</si>
  <si>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</si>
  <si>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</si>
  <si>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</si>
  <si>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</si>
  <si>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</si>
  <si>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</si>
  <si>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</si>
  <si>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</si>
  <si>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</si>
  <si>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</si>
  <si>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</si>
  <si>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</si>
  <si>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</si>
  <si>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</si>
  <si>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</si>
  <si>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</si>
  <si>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</si>
  <si>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</si>
  <si>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</si>
  <si>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</si>
  <si>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</si>
  <si>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</si>
  <si>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</si>
  <si>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</si>
  <si>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</si>
  <si>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</si>
  <si>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</si>
  <si>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</si>
  <si>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</si>
  <si>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</si>
  <si>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</si>
  <si>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</si>
  <si>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</si>
  <si>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</si>
  <si>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</si>
  <si>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</si>
  <si>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</si>
  <si>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</si>
  <si>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</si>
  <si>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</si>
  <si>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</si>
  <si>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</si>
  <si>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</si>
  <si>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</si>
  <si>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</si>
  <si>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</si>
  <si>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</si>
  <si>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</si>
  <si>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</si>
  <si>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</si>
  <si>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</si>
  <si>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</si>
  <si>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</si>
  <si>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</si>
  <si>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</si>
  <si>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</si>
  <si>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</si>
  <si>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</si>
  <si>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</si>
  <si>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</si>
  <si>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</si>
  <si>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</si>
  <si>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</si>
  <si>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</si>
  <si>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</si>
  <si>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</si>
  <si>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</si>
  <si>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</si>
  <si>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</si>
  <si>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</si>
  <si>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</si>
  <si>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</si>
  <si>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</si>
  <si>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</si>
  <si>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</si>
  <si>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</si>
  <si>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</si>
  <si>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</si>
  <si>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</si>
  <si>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</si>
  <si>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</si>
  <si>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</si>
  <si>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</si>
  <si>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</si>
  <si>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</si>
  <si>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</si>
  <si>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</si>
  <si>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</si>
  <si>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</si>
  <si>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</si>
  <si>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</si>
  <si>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</si>
  <si>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</si>
  <si>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</si>
  <si>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</si>
  <si>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</si>
  <si>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</si>
  <si>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</si>
  <si>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</si>
  <si>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</si>
  <si>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</si>
  <si>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</si>
  <si>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</si>
  <si>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</si>
  <si>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</si>
  <si>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</si>
  <si>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</si>
  <si>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</si>
  <si>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</si>
  <si>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</si>
  <si>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</si>
  <si>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</si>
  <si>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</si>
  <si>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</si>
  <si>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</si>
  <si>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</si>
  <si>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</si>
  <si>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</si>
  <si>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</si>
  <si>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</si>
  <si>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</si>
  <si>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</si>
  <si>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</si>
  <si>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</si>
  <si>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</si>
  <si>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</si>
  <si>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</si>
  <si>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</si>
  <si>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</si>
  <si>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</si>
  <si>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</si>
  <si>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</si>
  <si>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</si>
  <si>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</si>
  <si>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</si>
  <si>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</si>
  <si>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</si>
  <si>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</si>
  <si>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</si>
  <si>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</si>
  <si>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</si>
  <si>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</si>
  <si>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</si>
  <si>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</si>
  <si>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</si>
  <si>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</si>
  <si>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</si>
  <si>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</si>
  <si>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</si>
  <si>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</si>
  <si>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52580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</si>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</sst>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1489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-22421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18442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10808</v>
      </c>
      <c r="AB25" s="223">
        <v>10808</v>
      </c>
      <c r="AC25" s="223"/>
      <c r="AD25" s="222"/>
      <c r="AE25" s="276"/>
      <c r="AF25" s="276"/>
      <c r="AG25" s="276"/>
      <c r="AH25" s="279"/>
      <c r="AI25" s="222"/>
      <c r="AJ25" s="276"/>
      <c r="AK25" s="276"/>
      <c r="AL25" s="276"/>
      <c r="AM25" s="279"/>
      <c r="AN25" s="222"/>
      <c r="AO25" s="223"/>
      <c r="AP25" s="223"/>
      <c r="AQ25" s="223"/>
      <c r="AR25" s="223"/>
      <c r="AS25" s="222">
        <v>0</v>
      </c>
      <c r="AT25" s="226">
        <v>-10569</v>
      </c>
      <c r="AU25" s="226">
        <v>0</v>
      </c>
      <c r="AV25" s="226">
        <v>-16957</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104</v>
      </c>
      <c r="AU28" s="226">
        <v>0</v>
      </c>
      <c r="AV28" s="226">
        <v>996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14</v>
      </c>
      <c r="AU30" s="226">
        <v>0</v>
      </c>
      <c r="AV30" s="226">
        <v>16</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108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v>
      </c>
      <c r="AU37" s="232">
        <v>0</v>
      </c>
      <c r="AV37" s="232">
        <v>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13</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v>
      </c>
      <c r="AU40" s="226">
        <v>0</v>
      </c>
      <c r="AV40" s="226">
        <v>11</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12</v>
      </c>
      <c r="AU41" s="226">
        <v>0</v>
      </c>
      <c r="AV41" s="226">
        <v>143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161</v>
      </c>
      <c r="AU44" s="232">
        <v>0</v>
      </c>
      <c r="AV44" s="232">
        <v>3274</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-107</v>
      </c>
      <c r="AU45" s="226">
        <v>0</v>
      </c>
      <c r="AV45" s="226">
        <v>81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335</v>
      </c>
      <c r="AU46" s="226">
        <v>0</v>
      </c>
      <c r="AV46" s="226">
        <v>1439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25589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4289</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4379</v>
      </c>
      <c r="AU51" s="226">
        <v>0</v>
      </c>
      <c r="AV51" s="226">
        <v>52047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8839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22</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37</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462</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38.5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141155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2670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1489</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57</v>
      </c>
      <c r="AB23" s="368"/>
      <c r="AC23" s="368"/>
      <c r="AD23" s="324"/>
      <c r="AE23" s="368"/>
      <c r="AF23" s="368"/>
      <c r="AG23" s="368"/>
      <c r="AH23" s="368"/>
      <c r="AI23" s="324"/>
      <c r="AJ23" s="368"/>
      <c r="AK23" s="368"/>
      <c r="AL23" s="368"/>
      <c r="AM23" s="368"/>
      <c r="AN23" s="324"/>
      <c r="AO23" s="368"/>
      <c r="AP23" s="368"/>
      <c r="AQ23" s="368"/>
      <c r="AR23" s="368"/>
      <c r="AS23" s="324">
        <v>0</v>
      </c>
      <c r="AT23" s="327">
        <v>36097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22478</v>
      </c>
      <c r="AB28" s="369"/>
      <c r="AC28" s="369"/>
      <c r="AD28" s="324"/>
      <c r="AE28" s="368"/>
      <c r="AF28" s="368"/>
      <c r="AG28" s="368"/>
      <c r="AH28" s="368"/>
      <c r="AI28" s="324"/>
      <c r="AJ28" s="368"/>
      <c r="AK28" s="368"/>
      <c r="AL28" s="368"/>
      <c r="AM28" s="368"/>
      <c r="AN28" s="324"/>
      <c r="AO28" s="369"/>
      <c r="AP28" s="369"/>
      <c r="AQ28" s="369"/>
      <c r="AR28" s="369"/>
      <c r="AS28" s="324">
        <v>0</v>
      </c>
      <c r="AT28" s="327">
        <v>-12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423813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441466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-22421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18442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v>
      </c>
      <c r="D6" s="404">
        <v>-424</v>
      </c>
      <c r="E6" s="406">
        <f>SUM('Pt 1 Summary of Data'!E$12,'Pt 1 Summary of Data'!E$22)+SUM('Pt 1 Summary of Data'!G$12,'Pt 1 Summary of Data'!G$22)-SUM('Pt 1 Summary of Data'!H$12,'Pt 1 Summary of Data'!H$22)</f>
        <v>0</v>
      </c>
      <c r="F6" s="406">
        <f>SUM(C6:E6)</f>
        <v>-434</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-7</v>
      </c>
      <c r="N6" s="404">
        <v>-2</v>
      </c>
      <c r="O6" s="406">
        <f>SUM('Pt 1 Summary of Data'!Q$12,'Pt 1 Summary of Data'!Q$22)+SUM('Pt 1 Summary of Data'!S$12,'Pt 1 Summary of Data'!S$22)-SUM('Pt 1 Summary of Data'!T$12,'Pt 1 Summary of Data'!T$22)</f>
        <v>0</v>
      </c>
      <c r="P6" s="406">
        <f>SUM(M6:O6)</f>
        <v>-9</v>
      </c>
      <c r="Q6" s="403">
        <v>0</v>
      </c>
      <c r="R6" s="404">
        <v>0</v>
      </c>
      <c r="S6" s="406">
        <f>SUM('Pt 1 Summary of Data'!V$12,'Pt 1 Summary of Data'!V$22)</f>
        <v>0</v>
      </c>
      <c r="T6" s="406">
        <f>SUM(Q6:S6)</f>
        <v>0</v>
      </c>
      <c r="U6" s="403">
        <v>0</v>
      </c>
      <c r="V6" s="404">
        <v>0</v>
      </c>
      <c r="W6" s="406">
        <f>SUM('Pt 1 Summary of Data'!Y$12,'Pt 1 Summary of Data'!Y$22)</f>
        <v>0</v>
      </c>
      <c r="X6" s="406">
        <f>SUM(U6:W6)</f>
        <v>0</v>
      </c>
      <c r="Y6" s="403">
        <v>52520</v>
      </c>
      <c r="Z6" s="404">
        <v>0</v>
      </c>
      <c r="AA6" s="406">
        <f>SUM('Pt 1 Summary of Data'!AB$12,'Pt 1 Summary of Data'!AB$22)</f>
        <v>0</v>
      </c>
      <c r="AB6" s="406">
        <f>SUM(Y6:AA6)</f>
        <v>52520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v>
      </c>
      <c r="D12" s="406">
        <f>SUM(D$6:D$7) - SUM(D$8:D$11)+IF(AND(OR('Company Information'!$C$12="District of Columbia",'Company Information'!$C$12="Massachusetts",'Company Information'!$C$12="Vermont"),SUM($C$6:$F$11,$C$15:$F$16,$C$38:$D$38)&lt;&gt;0),SUM(I$6:I$7) - SUM(I$10:I$11),0)</f>
        <v>-424</v>
      </c>
      <c r="E12" s="406">
        <f>SUM(E$6:E$7)-SUM(E$8:E$11)+IF(AND(OR('Company Information'!$C$12="District of Columbia",'Company Information'!$C$12="Massachusetts",'Company Information'!$C$12="Vermont"),SUM($C$6:$F$11,$C$15:$F$16,$C$38:$D$38)&lt;&gt;0),SUM(J$6:J$7)-SUM(J$10:J$11),0)</f>
        <v>0</v>
      </c>
      <c r="F12" s="406">
        <f>IFERROR(SUM(C$12:E$12)+C$17*MAX(0,E$50-C$50)+D$17*MAX(0,E$50-D$50),0)</f>
        <v>-434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-7</v>
      </c>
      <c r="N12" s="406">
        <f>SUM(N$6:N$7)</f>
        <v>-2</v>
      </c>
      <c r="O12" s="406">
        <f>SUM(O$6:O$7)</f>
        <v>0</v>
      </c>
      <c r="P12" s="406">
        <f>SUM(M$12:O$12)+M$17*MAX(0,O$50-M$50)+N$17*MAX(0,O$50-N$50)</f>
        <v>-9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78780</v>
      </c>
      <c r="Z13" s="406">
        <f>1.25*SUM(Z$6:Z$7)</f>
        <v>0</v>
      </c>
      <c r="AA13" s="406">
        <f>SUM(AA$6:AA$7)</f>
        <v>0</v>
      </c>
      <c r="AB13" s="406">
        <f>SUM(AB$6:AB$7)+Y$17*MAX(0,AA$50-Y$50)+Z$17*MAX(0,AA$50-Z$50)</f>
        <v>52520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112241</v>
      </c>
      <c r="Z15" s="409">
        <v>-347</v>
      </c>
      <c r="AA15" s="401">
        <f>SUM('Pt 1 Summary of Data'!AB$5:AB$7)+Z$56</f>
        <v>0</v>
      </c>
      <c r="AB15" s="401">
        <f>SUM(Y15:AA15)</f>
        <v>111894</v>
      </c>
      <c r="AC15" s="461"/>
      <c r="AD15" s="460"/>
      <c r="AE15" s="460"/>
      <c r="AF15" s="460"/>
      <c r="AG15" s="461"/>
      <c r="AH15" s="460"/>
      <c r="AI15" s="460"/>
      <c r="AJ15" s="460"/>
      <c r="AK15" s="408"/>
      <c r="AL15" s="409"/>
      <c r="AM15" s="401"/>
      <c r="AN15" s="437"/>
    </row>
    <row r="16" spans="1:40" x14ac:dyDescent="0.2">
      <c r="B16" s="421" t="s">
        <v>311</v>
      </c>
      <c r="C16" s="403">
        <v>206</v>
      </c>
      <c r="D16" s="404">
        <v>-78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128</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-674</v>
      </c>
      <c r="N16" s="404">
        <v>-158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-832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33799</v>
      </c>
      <c r="Z16" s="404">
        <v>9818</v>
      </c>
      <c r="AA16" s="406">
        <f>SUM('Pt 1 Summary of Data'!AB$25:AB$28,'Pt 1 Summary of Data'!AB$30,'Pt 1 Summary of Data'!AB$34:AB$35)+IF('Company Information'!$C$15="No",IF(MAX('Pt 1 Summary of Data'!AB$31:AB$32)=0,MIN('Pt 1 Summary of Data'!AB$31:AB$32),MAX('Pt 1 Summary of Data'!AB$31:AB$32)),SUM('Pt 1 Summary of Data'!AB$31:AB$32))+Z$57</f>
        <v>10808</v>
      </c>
      <c r="AB16" s="406">
        <f>SUM(Y16:AA16)</f>
        <v>54425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-206</v>
      </c>
      <c r="D17" s="406">
        <f>D$15-D$16+IF(AND(OR('Company Information'!$C$12="District of Columbia",'Company Information'!$C$12="Massachusetts",'Company Information'!$C$12="Vermont"),SUM($C$6:$F$11,$C$15:$F$16,$C$38:$D$38)&lt;&gt;0),I$15-I$16,0)</f>
        <v>78</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-128</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674</v>
      </c>
      <c r="N17" s="406">
        <f>N$15-N$16</f>
        <v>158</v>
      </c>
      <c r="O17" s="406">
        <f>O$15-O$16</f>
        <v>0</v>
      </c>
      <c r="P17" s="406">
        <f>P$15-P$16</f>
        <v>832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78442</v>
      </c>
      <c r="Z17" s="406">
        <f>Z$15-Z$16</f>
        <v>-10165</v>
      </c>
      <c r="AA17" s="406">
        <f>AA$15-AA$16</f>
        <v>-10808</v>
      </c>
      <c r="AB17" s="406">
        <f>AB$15-AB$16</f>
        <v>57469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157.08330000000001</v>
      </c>
      <c r="Z38" s="411">
        <v>0</v>
      </c>
      <c r="AA38" s="438">
        <f>'Pt 1 Summary of Data'!AB$59/12</f>
        <v>0</v>
      </c>
      <c r="AB38" s="438">
        <f>SUM(Y$38:AA$38)</f>
        <v>157.08330000000001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