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G21" i="10" l="1"/>
  <c r="P15" i="10"/>
  <c r="P17" i="10" s="1"/>
  <c r="O17" i="10"/>
  <c r="O44" i="10"/>
  <c r="P37" i="10"/>
  <c r="AB37" i="10"/>
  <c r="L20" i="10"/>
  <c r="L19" i="10"/>
  <c r="X37" i="10"/>
  <c r="J6" i="10"/>
  <c r="W6" i="10"/>
  <c r="E15" i="10"/>
  <c r="F6" i="10"/>
  <c r="P6" i="10"/>
  <c r="F37" i="10"/>
  <c r="T6" i="10"/>
  <c r="R17" i="10" s="1"/>
  <c r="R45" i="10" s="1"/>
  <c r="S13" i="10"/>
  <c r="L29" i="10"/>
  <c r="L21" i="10"/>
  <c r="L28" i="10"/>
  <c r="L24" i="10"/>
  <c r="L23" i="10" s="1"/>
  <c r="J15" i="10"/>
  <c r="K37" i="10"/>
  <c r="T15" i="10"/>
  <c r="T37" i="10"/>
  <c r="AA13" i="10"/>
  <c r="AB6" i="10"/>
  <c r="AB13" i="10" s="1"/>
  <c r="L25" i="10"/>
  <c r="J7" i="10"/>
  <c r="K7" i="10" s="1"/>
  <c r="S7" i="10"/>
  <c r="T7" i="10" s="1"/>
  <c r="AA15" i="10"/>
  <c r="E7" i="10"/>
  <c r="F7" i="10" s="1"/>
  <c r="O7" i="10"/>
  <c r="P7" i="10" s="1"/>
  <c r="W15" i="10"/>
  <c r="G7" i="10"/>
  <c r="G29" i="10" s="1"/>
  <c r="D17" i="10" l="1"/>
  <c r="D44" i="10" s="1"/>
  <c r="T51" i="10"/>
  <c r="T52" i="10" s="1"/>
  <c r="F11" i="16" s="1"/>
  <c r="T46" i="10"/>
  <c r="T38" i="10"/>
  <c r="T45" i="10"/>
  <c r="T47" i="10" s="1"/>
  <c r="T50" i="10" s="1"/>
  <c r="T41" i="10"/>
  <c r="H17" i="10"/>
  <c r="K6" i="10"/>
  <c r="I17" i="10" s="1"/>
  <c r="I44" i="10" s="1"/>
  <c r="I12" i="10"/>
  <c r="K51" i="10"/>
  <c r="K52" i="10" s="1"/>
  <c r="D11" i="16" s="1"/>
  <c r="K46" i="10"/>
  <c r="K44" i="10"/>
  <c r="K47" i="10" s="1"/>
  <c r="K50" i="10" s="1"/>
  <c r="K41" i="10"/>
  <c r="R13" i="10"/>
  <c r="Q17" i="10"/>
  <c r="D12" i="10"/>
  <c r="X41" i="10"/>
  <c r="X51" i="10"/>
  <c r="X52" i="10" s="1"/>
  <c r="G11" i="16" s="1"/>
  <c r="X46" i="10"/>
  <c r="X38" i="10"/>
  <c r="G19" i="10"/>
  <c r="G24" i="10" s="1"/>
  <c r="G23" i="10" s="1"/>
  <c r="P51" i="10"/>
  <c r="P52" i="10" s="1"/>
  <c r="E11" i="16" s="1"/>
  <c r="P46" i="10"/>
  <c r="P38" i="10"/>
  <c r="P44" i="10"/>
  <c r="P47" i="10" s="1"/>
  <c r="P50" i="10" s="1"/>
  <c r="P41" i="10"/>
  <c r="G25" i="10"/>
  <c r="L27" i="10"/>
  <c r="AB45" i="10"/>
  <c r="AB47" i="10" s="1"/>
  <c r="AB50" i="10" s="1"/>
  <c r="AB41" i="10"/>
  <c r="AB51" i="10"/>
  <c r="AB52" i="10" s="1"/>
  <c r="H11" i="16" s="1"/>
  <c r="AB46" i="10"/>
  <c r="AB38" i="10"/>
  <c r="AA17" i="10"/>
  <c r="AA45" i="10" s="1"/>
  <c r="AB15" i="10"/>
  <c r="AB17" i="10" s="1"/>
  <c r="S17" i="10"/>
  <c r="S45" i="10" s="1"/>
  <c r="K15" i="10"/>
  <c r="K17" i="10" s="1"/>
  <c r="J17" i="10"/>
  <c r="J44" i="10" s="1"/>
  <c r="Q13" i="10"/>
  <c r="F15" i="10"/>
  <c r="F17" i="10" s="1"/>
  <c r="F44" i="10" s="1"/>
  <c r="F47" i="10" s="1"/>
  <c r="F50" i="10" s="1"/>
  <c r="E17" i="10"/>
  <c r="E44" i="10" s="1"/>
  <c r="G20" i="10"/>
  <c r="G28" i="10"/>
  <c r="X15" i="10"/>
  <c r="X17" i="10" s="1"/>
  <c r="X45" i="10" s="1"/>
  <c r="X47" i="10" s="1"/>
  <c r="X50" i="10" s="1"/>
  <c r="T17" i="10"/>
  <c r="F51" i="10"/>
  <c r="F52" i="10" s="1"/>
  <c r="C11" i="16" s="1"/>
  <c r="F46" i="10"/>
  <c r="F41" i="10"/>
  <c r="O12" i="10"/>
  <c r="P12" i="10" s="1"/>
  <c r="V13" i="10"/>
  <c r="X6" i="10"/>
  <c r="V17" i="10"/>
  <c r="V45" i="10" s="1"/>
  <c r="W17" i="10" l="1"/>
  <c r="W45" i="10" s="1"/>
  <c r="H12" i="10"/>
  <c r="C12" i="10"/>
  <c r="L31" i="10"/>
  <c r="L32" i="10" s="1"/>
  <c r="L33" i="10" s="1"/>
  <c r="L26" i="10"/>
  <c r="L30" i="10" s="1"/>
  <c r="E12" i="10"/>
  <c r="H44" i="10"/>
  <c r="K38" i="10" s="1"/>
  <c r="W13" i="10"/>
  <c r="Q45" i="10"/>
  <c r="T13" i="10"/>
  <c r="J12" i="10"/>
  <c r="K12" i="10" s="1"/>
  <c r="U17" i="10"/>
  <c r="U13" i="10"/>
  <c r="G27" i="10"/>
  <c r="C17" i="10"/>
  <c r="F12" i="10" l="1"/>
  <c r="C44" i="10"/>
  <c r="F38" i="10" s="1"/>
  <c r="G26" i="10"/>
  <c r="G30" i="10" s="1"/>
  <c r="G31" i="10"/>
  <c r="G32" i="10" s="1"/>
  <c r="G33" i="10" s="1"/>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<sst xmlns="http://schemas.openxmlformats.org/spreadsheetml/2006/main" count="570" uniqueCount="508">
  <si>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</si>
  <si>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</si>
  <si>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</si>
  <si>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</si>
  <si>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</si>
  <si>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</si>
  <si>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</si>
  <si>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</si>
  <si>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</si>
  <si>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</si>
  <si>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</si>
  <si>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</si>
  <si>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</si>
  <si>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</si>
  <si>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</si>
  <si>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</si>
  <si>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</si>
  <si>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</si>
  <si>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</si>
  <si>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</si>
  <si>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</si>
  <si>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</si>
  <si>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</si>
  <si>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</si>
  <si>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</si>
  <si>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</si>
  <si>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</si>
  <si>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</si>
  <si>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</si>
  <si>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</si>
  <si>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</si>
  <si>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</si>
  <si>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</si>
  <si>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</si>
  <si>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</si>
  <si>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</si>
  <si>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</si>
  <si>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</si>
  <si>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</si>
  <si>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</si>
  <si>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</si>
  <si>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</si>
  <si>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</si>
  <si>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</si>
  <si>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</si>
  <si>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</si>
  <si>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</si>
  <si>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</si>
  <si>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</si>
  <si>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</si>
  <si>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</si>
  <si>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</si>
  <si>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</si>
  <si>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</si>
  <si>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</si>
  <si>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</si>
  <si>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</si>
  <si>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</si>
  <si>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</si>
  <si>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</si>
  <si>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</si>
  <si>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</si>
  <si>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</si>
  <si>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</si>
  <si>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</si>
  <si>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</si>
  <si>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</si>
  <si>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</si>
  <si>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</si>
  <si>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</si>
  <si>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</si>
  <si>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</si>
  <si>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</si>
  <si>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</si>
  <si>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</si>
  <si>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</si>
  <si>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</si>
  <si>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</si>
  <si>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</si>
  <si>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</si>
  <si>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</si>
  <si>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</si>
  <si>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</si>
  <si>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</si>
  <si>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</si>
  <si>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</si>
  <si>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</si>
  <si>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</si>
  <si>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</si>
  <si>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</si>
  <si>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</si>
  <si>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</si>
  <si>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</si>
  <si>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</si>
  <si>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</si>
  <si>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</si>
  <si>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</si>
  <si>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</si>
  <si>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</si>
  <si>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</si>
  <si>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</si>
  <si>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</si>
  <si>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</si>
  <si>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</si>
  <si>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</si>
  <si>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</si>
  <si>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</si>
  <si>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</si>
  <si>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</si>
  <si>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</si>
  <si>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</si>
  <si>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</si>
  <si>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</si>
  <si>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</si>
  <si>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</si>
  <si>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</si>
  <si>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</si>
  <si>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</si>
  <si>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</si>
  <si>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</si>
  <si>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</si>
  <si>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</si>
  <si>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</si>
  <si>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</si>
  <si>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</si>
  <si>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</si>
  <si>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</si>
  <si>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</si>
  <si>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</si>
  <si>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</si>
  <si>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</si>
  <si>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</si>
  <si>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</si>
  <si>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</si>
  <si>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</si>
  <si>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</si>
  <si>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</si>
  <si>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</si>
  <si>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</si>
  <si>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</si>
  <si>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</si>
  <si>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</si>
  <si>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</si>
  <si>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</si>
  <si>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</si>
  <si>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</si>
  <si>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</si>
  <si>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</si>
  <si>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</si>
  <si>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</si>
  <si>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</si>
  <si>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</si>
  <si>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</si>
  <si>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</si>
  <si>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</si>
  <si>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</si>
  <si>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</si>
  <si>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</si>
  <si>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</si>
  <si>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</si>
  <si>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</si>
  <si>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</si>
  <si>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</si>
  <si>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</si>
  <si>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</si>
  <si>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</si>
  <si>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</si>
  <si>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</si>
  <si>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</si>
  <si>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</si>
  <si>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</si>
  <si>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</si>
  <si>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</si>
  <si>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</si>
  <si>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</si>
  <si>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</si>
  <si>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</si>
  <si>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</si>
  <si>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</si>
  <si>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</si>
  <si>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</si>
  <si>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</si>
  <si>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</si>
  <si>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</si>
  <si>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</si>
  <si>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</si>
  <si>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</si>
  <si>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</si>
  <si>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</si>
  <si>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</si>
  <si>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</si>
  <si>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</si>
  <si>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</si>
  <si>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</si>
  <si>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</si>
  <si>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</si>
  <si>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</si>
  <si>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</si>
  <si>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</si>
  <si>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</si>
  <si>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</si>
  <si>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</si>
  <si>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</si>
  <si>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</si>
  <si>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</si>
  <si>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</si>
  <si>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</si>
  <si>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</si>
  <si>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</si>
  <si>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</si>
  <si>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</si>
  <si>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</si>
  <si>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</si>
  <si>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</si>
  <si>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</si>
  <si>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</si>
  <si>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</si>
  <si>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</si>
  <si>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</si>
  <si>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</si>
  <si>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</si>
  <si>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</si>
  <si>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</si>
  <si>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</si>
  <si>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</si>
  <si>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</si>
  <si>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</si>
  <si>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</si>
  <si>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</si>
  <si>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</si>
  <si>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</si>
  <si>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</si>
  <si>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</si>
  <si>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</si>
  <si>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</si>
  <si>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</si>
  <si>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</si>
  <si>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</si>
  <si>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</si>
  <si>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</si>
  <si>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</si>
  <si>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</si>
  <si>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</si>
  <si>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</si>
  <si>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</si>
  <si>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</si>
  <si>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</si>
  <si>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</si>
  <si>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</si>
  <si>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</si>
  <si>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</si>
  <si>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</si>
  <si>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</si>
  <si>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</si>
  <si>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</si>
  <si>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</si>
  <si>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</si>
  <si>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</si>
  <si>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</si>
  <si>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</si>
  <si>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</si>
  <si>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</si>
  <si>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</si>
  <si>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</si>
  <si>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</si>
  <si>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</si>
  <si>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</si>
  <si>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</si>
  <si>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</si>
  <si>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</si>
  <si>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</si>
  <si>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</si>
  <si>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</si>
  <si>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</si>
  <si>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</si>
  <si>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</si>
  <si>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</si>
  <si>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</si>
  <si>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</si>
  <si>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</si>
  <si>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</si>
  <si>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</si>
  <si>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</si>
  <si>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</si>
  <si>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</si>
  <si>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</si>
  <si>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</si>
  <si>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</si>
  <si>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</si>
  <si>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</si>
  <si>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</si>
  <si>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</si>
  <si>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</si>
  <si>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</si>
  <si>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</si>
  <si>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</si>
  <si>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</si>
  <si>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</si>
  <si>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</si>
  <si>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</si>
  <si>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</si>
  <si>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</si>
  <si>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</si>
  <si>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</si>
  <si>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</si>
  <si>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</si>
  <si>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</si>
  <si>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</si>
  <si>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</si>
  <si>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</si>
  <si>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</si>
  <si>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</si>
  <si>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</si>
  <si>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</si>
  <si>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</si>
  <si>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</si>
  <si>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</si>
  <si>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</si>
  <si>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</si>
  <si>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</si>
  <si>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</si>
  <si>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</si>
  <si>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</si>
  <si>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</si>
  <si>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</si>
  <si>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</si>
  <si>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</si>
  <si>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</si>
  <si>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</si>
  <si>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</si>
  <si>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</si>
  <si>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</si>
  <si>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</si>
  <si>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</si>
  <si>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</si>
  <si>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</si>
  <si>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</si>
  <si>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</si>
  <si>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</si>
  <si>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</si>
  <si>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</si>
  <si>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</si>
  <si>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</si>
  <si>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</si>
  <si>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</si>
  <si>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</si>
  <si>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</si>
  <si>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</si>
  <si>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</si>
  <si>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</si>
  <si>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</si>
  <si>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</si>
  <si>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</si>
  <si>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</si>
  <si>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</si>
  <si>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</si>
  <si>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</si>
  <si>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</si>
  <si>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</si>
  <si>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</si>
  <si>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</si>
  <si>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</si>
  <si>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</si>
  <si>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</si>
  <si>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</si>
  <si>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</si>
  <si>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</si>
  <si>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</si>
  <si>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</si>
  <si>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</si>
  <si>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</si>
  <si>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</si>
  <si>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</si>
  <si>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</si>
  <si>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</si>
  <si>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</si>
  <si>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</si>
  <si>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</si>
  <si>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</si>
  <si>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</si>
  <si>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</si>
  <si>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</si>
  <si>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</si>
  <si>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</si>
  <si>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</si>
  <si>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</si>
  <si>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</si>
  <si>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</si>
  <si>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</si>
  <si>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</si>
  <si>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</si>
  <si>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</si>
  <si>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</si>
  <si>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</si>
  <si>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</si>
  <si>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</si>
  <si>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</si>
  <si>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</si>
  <si>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</si>
  <si>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</si>
  <si>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</si>
  <si>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</si>
  <si>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</si>
  <si>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</si>
  <si>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</si>
  <si>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</si>
  <si>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</si>
  <si>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</si>
  <si>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</si>
  <si>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</si>
  <si>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</si>
  <si>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</si>
  <si>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</si>
  <si>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</si>
  <si>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</si>
  <si>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</si>
  <si>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</si>
  <si>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</si>
  <si>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</si>
  <si>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</si>
  <si>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</si>
  <si>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</si>
  <si>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</si>
  <si>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</si>
  <si>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</si>
  <si>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</si>
  <si>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</si>
  <si>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</si>
  <si>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</si>
  <si>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</si>
  <si>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</si>
  <si>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</si>
  <si>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</si>
  <si>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</si>
  <si>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</si>
  <si>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</si>
  <si>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</si>
  <si>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</si>
  <si>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</si>
  <si>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</si>
  <si>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</si>
  <si>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</si>
  <si>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</si>
  <si>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</si>
  <si>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</si>
  <si>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</si>
  <si>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</si>
  <si>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</si>
  <si>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</si>
  <si>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</si>
  <si>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</si>
  <si>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</si>
  <si>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</si>
  <si>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</si>
  <si>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</si>
  <si>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</si>
  <si>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</si>
  <si>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</si>
  <si>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</si>
  <si>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</si>
  <si>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</si>
  <si>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</si>
  <si>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</si>
  <si>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</si>
  <si>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</si>
  <si>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</si>
  <si>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</si>
  <si>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</si>
  <si>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</si>
  <si>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</si>
  <si>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</si>
  <si>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</si>
  <si>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</si>
  <si>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</si>
  <si>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</si>
  <si>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</si>
  <si>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</si>
  <si>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</si>
  <si>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</si>
  <si>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</si>
  <si>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</si>
  <si>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</si>
  <si>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</si>
  <si>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</si>
  <si>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</si>
  <si>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</si>
  <si>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</si>
  <si>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</si>
  <si>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</si>
  <si>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</si>
  <si>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</si>
  <si>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</si>
  <si>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</si>
  <si>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</si>
  <si>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</si>
  <si>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</si>
  <si>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</si>
  <si>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</si>
  <si>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</si>
  <si>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</si>
  <si>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</si>
  <si>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</si>
  <si>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</si>
  <si>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25017</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</si>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</sst>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-2077</v>
      </c>
      <c r="E12" s="112">
        <f>'Pt 2 Premium and Claims'!E54</f>
        <v>-2077</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43</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-6090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-21062</v>
      </c>
      <c r="AT12" s="113">
        <f>'Pt 2 Premium and Claims'!AT54</f>
        <v>10094</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88134</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-401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-383</v>
      </c>
      <c r="E25" s="116">
        <f>D25</f>
        <v>-383</v>
      </c>
      <c r="F25" s="116"/>
      <c r="G25" s="116"/>
      <c r="H25" s="116"/>
      <c r="I25" s="115">
        <v>0</v>
      </c>
      <c r="J25" s="115">
        <v>0</v>
      </c>
      <c r="K25" s="116">
        <f>J25</f>
        <v>0</v>
      </c>
      <c r="L25" s="116"/>
      <c r="M25" s="116"/>
      <c r="N25" s="116"/>
      <c r="O25" s="115">
        <v>0</v>
      </c>
      <c r="P25" s="115">
        <v>8</v>
      </c>
      <c r="Q25" s="116">
        <f>P25</f>
        <v>8</v>
      </c>
      <c r="R25" s="116"/>
      <c r="S25" s="116"/>
      <c r="T25" s="116"/>
      <c r="U25" s="115">
        <v>0</v>
      </c>
      <c r="V25" s="116">
        <f>U25</f>
        <v>0</v>
      </c>
      <c r="W25" s="116"/>
      <c r="X25" s="115">
        <v>0</v>
      </c>
      <c r="Y25" s="116">
        <f>X25</f>
        <v>0</v>
      </c>
      <c r="Z25" s="116"/>
      <c r="AA25" s="115">
        <v>-754</v>
      </c>
      <c r="AB25" s="116">
        <f>AA25</f>
        <v>-754</v>
      </c>
      <c r="AC25" s="116"/>
      <c r="AD25" s="115"/>
      <c r="AE25" s="297"/>
      <c r="AF25" s="297"/>
      <c r="AG25" s="297"/>
      <c r="AH25" s="300"/>
      <c r="AI25" s="115"/>
      <c r="AJ25" s="297"/>
      <c r="AK25" s="297"/>
      <c r="AL25" s="297"/>
      <c r="AM25" s="300"/>
      <c r="AN25" s="115"/>
      <c r="AO25" s="116"/>
      <c r="AP25" s="116"/>
      <c r="AQ25" s="116"/>
      <c r="AR25" s="116"/>
      <c r="AS25" s="115">
        <v>-3880</v>
      </c>
      <c r="AT25" s="119">
        <v>1787</v>
      </c>
      <c r="AU25" s="119">
        <v>0</v>
      </c>
      <c r="AV25" s="119">
        <v>-21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-3</v>
      </c>
      <c r="AB26" s="116">
        <f>AA26</f>
        <v>-3</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-22</v>
      </c>
      <c r="AU35" s="119">
        <v>0</v>
      </c>
      <c r="AV35" s="119">
        <v>-100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2001</v>
      </c>
      <c r="AB47" s="116">
        <f>AA47</f>
        <v>2001</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-67</v>
      </c>
      <c r="AU49" s="119">
        <v>0</v>
      </c>
      <c r="AV49" s="119">
        <v>-263</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94</v>
      </c>
      <c r="AU50" s="119">
        <v>0</v>
      </c>
      <c r="AV50" s="119">
        <v>247</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-2076</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2076</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43</v>
      </c>
      <c r="Q23" s="294"/>
      <c r="R23" s="294"/>
      <c r="S23" s="294"/>
      <c r="T23" s="294"/>
      <c r="U23" s="115">
        <v>0</v>
      </c>
      <c r="V23" s="294"/>
      <c r="W23" s="294"/>
      <c r="X23" s="115">
        <v>0</v>
      </c>
      <c r="Y23" s="294"/>
      <c r="Z23" s="294"/>
      <c r="AA23" s="115">
        <v>16784</v>
      </c>
      <c r="AB23" s="294"/>
      <c r="AC23" s="294"/>
      <c r="AD23" s="115"/>
      <c r="AE23" s="294"/>
      <c r="AF23" s="294"/>
      <c r="AG23" s="294"/>
      <c r="AH23" s="294"/>
      <c r="AI23" s="115"/>
      <c r="AJ23" s="294"/>
      <c r="AK23" s="294"/>
      <c r="AL23" s="294"/>
      <c r="AM23" s="294"/>
      <c r="AN23" s="115"/>
      <c r="AO23" s="294"/>
      <c r="AP23" s="294"/>
      <c r="AQ23" s="294"/>
      <c r="AR23" s="294"/>
      <c r="AS23" s="115">
        <v>-681569</v>
      </c>
      <c r="AT23" s="119">
        <v>23786</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-1</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22874</v>
      </c>
      <c r="AB28" s="295"/>
      <c r="AC28" s="295"/>
      <c r="AD28" s="115"/>
      <c r="AE28" s="294"/>
      <c r="AF28" s="294"/>
      <c r="AG28" s="294"/>
      <c r="AH28" s="294"/>
      <c r="AI28" s="115"/>
      <c r="AJ28" s="294"/>
      <c r="AK28" s="294"/>
      <c r="AL28" s="294"/>
      <c r="AM28" s="294"/>
      <c r="AN28" s="115"/>
      <c r="AO28" s="295"/>
      <c r="AP28" s="295"/>
      <c r="AQ28" s="295"/>
      <c r="AR28" s="295"/>
      <c r="AS28" s="115">
        <v>109196</v>
      </c>
      <c r="AT28" s="119">
        <v>1436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132749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145005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-2076</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2076</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769703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-2077</v>
      </c>
      <c r="E54" s="121">
        <f>E24+E27+E31+E35-E36+E39+E42+E45+E46-E49+E51+E52+E53</f>
        <v>-2077</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43</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-6090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-21062</v>
      </c>
      <c r="AT54" s="122">
        <f>AT23+AT26-AT28+AT30-AT32+AT34-AT36+AT38+AT41-AT43+AT45+AT46-AT47-AT49+AT50+AT51+AT52+AT53</f>
        <v>10094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2693.31</v>
      </c>
      <c r="D5" s="124">
        <v>-56</v>
      </c>
      <c r="E5" s="352"/>
      <c r="F5" s="352"/>
      <c r="G5" s="318"/>
      <c r="H5" s="123">
        <v>0</v>
      </c>
      <c r="I5" s="124">
        <v>0</v>
      </c>
      <c r="J5" s="352"/>
      <c r="K5" s="352"/>
      <c r="L5" s="318"/>
      <c r="M5" s="123">
        <v>-162</v>
      </c>
      <c r="N5" s="124">
        <v>-45</v>
      </c>
      <c r="O5" s="352"/>
      <c r="P5" s="352"/>
      <c r="Q5" s="123">
        <v>0</v>
      </c>
      <c r="R5" s="124">
        <v>0</v>
      </c>
      <c r="S5" s="352"/>
      <c r="T5" s="352"/>
      <c r="U5" s="123">
        <v>0</v>
      </c>
      <c r="V5" s="124">
        <v>0</v>
      </c>
      <c r="W5" s="352"/>
      <c r="X5" s="352"/>
      <c r="Y5" s="123">
        <v>254968.54</v>
      </c>
      <c r="Z5" s="124">
        <v>158334</v>
      </c>
      <c r="AA5" s="352"/>
      <c r="AB5" s="352"/>
      <c r="AC5" s="353"/>
      <c r="AD5" s="352"/>
      <c r="AE5" s="352"/>
      <c r="AF5" s="352"/>
      <c r="AG5" s="353"/>
      <c r="AH5" s="352"/>
      <c r="AI5" s="352"/>
      <c r="AJ5" s="352"/>
      <c r="AK5" s="353"/>
      <c r="AL5" s="124"/>
      <c r="AM5" s="352"/>
      <c r="AN5" s="354"/>
    </row>
    <row r="6" spans="1:40" s="15" customFormat="1" ht="25.5" x14ac:dyDescent="0.2">
      <c r="A6" s="148"/>
      <c r="B6" s="197" t="s">
        <v>311</v>
      </c>
      <c r="C6" s="115">
        <v>2663</v>
      </c>
      <c r="D6" s="116">
        <v>-57</v>
      </c>
      <c r="E6" s="121">
        <f>SUM('Pt 1 Summary of Data'!E$12,'Pt 1 Summary of Data'!E$22)+SUM('Pt 1 Summary of Data'!G$12,'Pt 1 Summary of Data'!G$22)-SUM('Pt 1 Summary of Data'!H$12,'Pt 1 Summary of Data'!H$22)</f>
        <v>-2077</v>
      </c>
      <c r="F6" s="121">
        <f>SUM(C6:E6)</f>
        <v>529</v>
      </c>
      <c r="G6" s="122">
        <f>'Pt 1 Summary of Data'!I12+'Pt 1 Summary of Data'!I22</f>
        <v>0</v>
      </c>
      <c r="H6" s="115">
        <v>0</v>
      </c>
      <c r="I6" s="116">
        <v>0</v>
      </c>
      <c r="J6" s="121">
        <f>'Pt 1 Summary of Data'!K12+'Pt 1 Summary of Data'!K22</f>
        <v>0</v>
      </c>
      <c r="K6" s="121">
        <f>SUM(H6:J6)</f>
        <v>0</v>
      </c>
      <c r="L6" s="122">
        <f>'Pt 1 Summary of Data'!O12+'Pt 1 Summary of Data'!O22</f>
        <v>0</v>
      </c>
      <c r="M6" s="115">
        <v>-162</v>
      </c>
      <c r="N6" s="116">
        <v>-45</v>
      </c>
      <c r="O6" s="121">
        <f>'Pt 1 Summary of Data'!Q12+'Pt 1 Summary of Data'!Q22</f>
        <v>0</v>
      </c>
      <c r="P6" s="121">
        <f>SUM(M6:O6)</f>
        <v>-207</v>
      </c>
      <c r="Q6" s="115">
        <v>0</v>
      </c>
      <c r="R6" s="116">
        <v>0</v>
      </c>
      <c r="S6" s="121">
        <f>'Pt 1 Summary of Data'!V12+'Pt 1 Summary of Data'!V22</f>
        <v>0</v>
      </c>
      <c r="T6" s="121">
        <f>SUM(Q6:S6)</f>
        <v>0</v>
      </c>
      <c r="U6" s="115">
        <v>0</v>
      </c>
      <c r="V6" s="116">
        <v>0</v>
      </c>
      <c r="W6" s="121">
        <f>'Pt 1 Summary of Data'!Y12+'Pt 1 Summary of Data'!Y22</f>
        <v>0</v>
      </c>
      <c r="X6" s="121">
        <f>SUM(U6:W6)</f>
        <v>0</v>
      </c>
      <c r="Y6" s="115">
        <v>253512</v>
      </c>
      <c r="Z6" s="116">
        <v>155603</v>
      </c>
      <c r="AA6" s="121">
        <f>'Pt 1 Summary of Data'!AB12+'Pt 1 Summary of Data'!AB22</f>
        <v>0</v>
      </c>
      <c r="AB6" s="121">
        <f>SUM(Y6:AA6)</f>
        <v>409115</v>
      </c>
      <c r="AC6" s="298"/>
      <c r="AD6" s="294"/>
      <c r="AE6" s="294"/>
      <c r="AF6" s="294"/>
      <c r="AG6" s="298"/>
      <c r="AH6" s="294"/>
      <c r="AI6" s="294"/>
      <c r="AJ6" s="294"/>
      <c r="AK6" s="298"/>
      <c r="AL6" s="116"/>
      <c r="AM6" s="121"/>
      <c r="AN6" s="259"/>
    </row>
    <row r="7" spans="1:40" x14ac:dyDescent="0.2">
      <c r="B7" s="197" t="s">
        <v>312</v>
      </c>
      <c r="C7" s="115">
        <v>16</v>
      </c>
      <c r="D7" s="116">
        <v>0</v>
      </c>
      <c r="E7" s="121">
        <f>SUM('Pt 1 Summary of Data'!E37:E41)+MAX(0,MIN('Pt 1 Summary of Data'!E42,0.3%*('Pt 1 Summary of Data'!E5-SUM(E9:E11))))</f>
        <v>0</v>
      </c>
      <c r="F7" s="121">
        <f>SUM(C7:E7)</f>
        <v>16</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2679</v>
      </c>
      <c r="D12" s="121">
        <f>SUM(D$6:D$7)+IF(AND(OR('Company Information'!$C$12="District of Columbia",'Company Information'!$C$12="Massachusetts",'Company Information'!$C$12="Vermont"),SUM($C$6:$F$11,$C$15:$F$16,$C$37:$D$37)&lt;&gt;0),SUM(I$6:I$7),0)</f>
        <v>-57</v>
      </c>
      <c r="E12" s="121">
        <f>SUM(E$6:E$7)-SUM(E$8:E$11)+IF(AND(OR('Company Information'!$C$12="District of Columbia",'Company Information'!$C$12="Massachusetts",'Company Information'!$C$12="Vermont"),SUM($C$6:$F$11,$C$15:$F$16,$C$37:$D$37)&lt;&gt;0),SUM(J$6:J$7)-SUM(J$10:J$11),0)</f>
        <v>-2077</v>
      </c>
      <c r="F12" s="121">
        <f>IFERROR(SUM(C$12:E$12)+C$17*MAX(0,E$49-C$49)+D$17*MAX(0,E$49-D$49),0)</f>
        <v>1298.6500000000005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-162</v>
      </c>
      <c r="N12" s="121">
        <f>SUM(N$6:N$7)</f>
        <v>-45</v>
      </c>
      <c r="O12" s="121">
        <f>SUM(O$6:O$7)</f>
        <v>0</v>
      </c>
      <c r="P12" s="121">
        <f>SUM(M$12:O$12)+M$17*MAX(0,O$49-M$49)+N$17*MAX(0,O$49-N$49)</f>
        <v>-207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443646</v>
      </c>
      <c r="Z13" s="121">
        <f>1.5*SUM(Z$6:Z$7)</f>
        <v>233404.5</v>
      </c>
      <c r="AA13" s="121">
        <f>1.25*SUM(AA$6:AA$7)</f>
        <v>0</v>
      </c>
      <c r="AB13" s="121">
        <f>1.25*(SUM(AB$6:AB$7)+Y$17*MAX(0,AA$49-Y$49)+Z$17*MAX(0,AA$49-Z$49))</f>
        <v>511393.75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v>
      </c>
      <c r="D15" s="124">
        <v>0</v>
      </c>
      <c r="E15" s="112">
        <f>SUM('Pt 1 Summary of Data'!E$5:E$7)+SUM('Pt 1 Summary of Data'!G$5:G$7)-SUM('Pt 1 Summary of Data'!H$5:H$7)-SUM(E$9:E$11)+D$55</f>
        <v>0</v>
      </c>
      <c r="F15" s="112">
        <f>SUM(C15:E15)</f>
        <v>-1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390695</v>
      </c>
      <c r="Z15" s="124">
        <v>384533</v>
      </c>
      <c r="AA15" s="112">
        <f>SUM('Pt 1 Summary of Data'!AB5:AB7)+Z55</f>
        <v>0</v>
      </c>
      <c r="AB15" s="112">
        <f>SUM(Y15:AA15)</f>
        <v>775228</v>
      </c>
      <c r="AC15" s="353"/>
      <c r="AD15" s="352"/>
      <c r="AE15" s="352"/>
      <c r="AF15" s="352"/>
      <c r="AG15" s="353"/>
      <c r="AH15" s="352"/>
      <c r="AI15" s="352"/>
      <c r="AJ15" s="352"/>
      <c r="AK15" s="353"/>
      <c r="AL15" s="124"/>
      <c r="AM15" s="112"/>
      <c r="AN15" s="260"/>
    </row>
    <row r="16" spans="1:40" x14ac:dyDescent="0.2">
      <c r="B16" s="197" t="s">
        <v>313</v>
      </c>
      <c r="C16" s="115">
        <v>-15074</v>
      </c>
      <c r="D16" s="116">
        <v>1017</v>
      </c>
      <c r="E16" s="121">
        <f>'Pt 1 Summary of Data'!E25+'Pt 1 Summary of Data'!E26+'Pt 1 Summary of Data'!E27+'Pt 1 Summary of Data'!E28+'Pt 1 Summary of Data'!E30+'Pt 1 Summary of Data'!E31+'Pt 1 Summary of Data'!E34+'Pt 1 Summary of Data'!E35+'Pt 3 MLR and Rebate Calculation'!D56</f>
        <v>-383</v>
      </c>
      <c r="F16" s="121">
        <f>SUM(C16:E16)</f>
        <v>-14440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2474</v>
      </c>
      <c r="N16" s="116">
        <v>30</v>
      </c>
      <c r="O16" s="121">
        <f>'Pt 1 Summary of Data'!Q25+'Pt 1 Summary of Data'!Q26+'Pt 1 Summary of Data'!Q27+'Pt 1 Summary of Data'!Q28+'Pt 1 Summary of Data'!Q30+'Pt 1 Summary of Data'!Q31+'Pt 1 Summary of Data'!Q34+'Pt 1 Summary of Data'!Q35+'Pt 3 MLR and Rebate Calculation'!N56</f>
        <v>8</v>
      </c>
      <c r="P16" s="121">
        <f>SUM(M16:O16)</f>
        <v>2512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15374</v>
      </c>
      <c r="Z16" s="116">
        <v>58241</v>
      </c>
      <c r="AA16" s="121">
        <f>'Pt 1 Summary of Data'!AB25+'Pt 1 Summary of Data'!AB26+'Pt 1 Summary of Data'!AB27+'Pt 1 Summary of Data'!AB28+'Pt 1 Summary of Data'!AB30+'Pt 1 Summary of Data'!AB31+'Pt 1 Summary of Data'!AB34+'Pt 1 Summary of Data'!AB35+'Pt 3 MLR and Rebate Calculation'!Z56</f>
        <v>-757</v>
      </c>
      <c r="AB16" s="121">
        <f>SUM(Y16:AA16)</f>
        <v>72858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15073</v>
      </c>
      <c r="D17" s="121">
        <f>D$15-D$16+IF(AND(OR('Company Information'!$C$12="District of Columbia",'Company Information'!$C$12="Massachusetts",'Company Information'!$C$12="Vermont"),SUM($C$6:$F$11,$C$15:$F$16,$C$37:$D$37)&lt;&gt;0),I$15-I$16,0)</f>
        <v>-1017</v>
      </c>
      <c r="E17" s="121">
        <f>E$15-E$16+IF(AND(OR('Company Information'!$C$12="District of Columbia",'Company Information'!$C$12="Massachusetts",'Company Information'!$C$12="Vermont"),SUM($C$6:$F$11,$C$15:$F$16,$C$37:$D$37)&lt;&gt;0),J$15-J$16,0)</f>
        <v>383</v>
      </c>
      <c r="F17" s="121">
        <f>F$15-F$16+IF(AND(OR('Company Information'!$C$12="District of Columbia",'Company Information'!$C$12="Massachusetts",'Company Information'!$C$12="Vermont"),SUM($C$6:$F$11,$C$15:$F$16,$C$37:$D$37)&lt;&gt;0),K$15-K$16,0)</f>
        <v>14439</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-2474</v>
      </c>
      <c r="N17" s="121">
        <f>N$15-N$16</f>
        <v>-30</v>
      </c>
      <c r="O17" s="121">
        <f>O$15-O$16</f>
        <v>-8</v>
      </c>
      <c r="P17" s="121">
        <f>P$15-P$16</f>
        <v>-2512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375321</v>
      </c>
      <c r="Z17" s="121">
        <f>Z$15-Z$16</f>
        <v>326292</v>
      </c>
      <c r="AA17" s="121">
        <f>AA$15-AA$16</f>
        <v>757</v>
      </c>
      <c r="AB17" s="121">
        <f>AB$15-AB$16</f>
        <v>702370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474</v>
      </c>
      <c r="Z37" s="128">
        <v>445</v>
      </c>
      <c r="AA37" s="262">
        <f>'Pt 1 Summary of Data'!AB60</f>
        <v>0</v>
      </c>
      <c r="AB37" s="262">
        <f>SUM(Y37:AA37)</f>
        <v>919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