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44" i="10"/>
  <c r="M17" i="10"/>
  <c r="M12" i="10"/>
  <c r="L35" i="10"/>
  <c r="J11" i="10" s="1"/>
  <c r="K11" i="10" s="1"/>
  <c r="L34" i="10"/>
  <c r="L22" i="10"/>
  <c r="L16" i="10"/>
  <c r="L10" i="10"/>
  <c r="L15" i="10" s="1"/>
  <c r="K49" i="10"/>
  <c r="K40" i="10"/>
  <c r="J10" i="10"/>
  <c r="K10" i="10" s="1"/>
  <c r="G35" i="10"/>
  <c r="G34" i="10"/>
  <c r="G22" i="10"/>
  <c r="G16" i="10"/>
  <c r="G10" i="10"/>
  <c r="G9" i="10"/>
  <c r="G8" i="10"/>
  <c r="F49" i="10"/>
  <c r="F40" i="10"/>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22" i="4" s="1"/>
  <c r="Y36" i="18"/>
  <c r="Y35" i="18"/>
  <c r="Y54" i="18" s="1"/>
  <c r="Y12" i="4"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4" s="1"/>
  <c r="P12" i="18"/>
  <c r="P11" i="18"/>
  <c r="P9" i="18"/>
  <c r="O55" i="18"/>
  <c r="O54" i="18"/>
  <c r="O11" i="18"/>
  <c r="O10" i="18"/>
  <c r="K56" i="18"/>
  <c r="K55" i="18" s="1"/>
  <c r="K22" i="4" s="1"/>
  <c r="K36" i="18"/>
  <c r="K35" i="18"/>
  <c r="K54" i="18" s="1"/>
  <c r="K12" i="4" s="1"/>
  <c r="K17" i="18"/>
  <c r="K11" i="18"/>
  <c r="K10" i="18"/>
  <c r="K6" i="18"/>
  <c r="K5" i="4" s="1"/>
  <c r="J55" i="18"/>
  <c r="J54" i="18"/>
  <c r="J17" i="18"/>
  <c r="J16" i="18"/>
  <c r="J5" i="4" s="1"/>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J60" i="4"/>
  <c r="J22" i="4"/>
  <c r="J12"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L29" i="10" l="1"/>
  <c r="L21" i="10"/>
  <c r="L28" i="10"/>
  <c r="L24" i="10"/>
  <c r="E15" i="10"/>
  <c r="G25" i="10"/>
  <c r="L20" i="10"/>
  <c r="L19" i="10"/>
  <c r="X37" i="10"/>
  <c r="J15" i="10"/>
  <c r="J7" i="10"/>
  <c r="K7" i="10" s="1"/>
  <c r="J6" i="10"/>
  <c r="W6" i="10"/>
  <c r="T6" i="10"/>
  <c r="S13" i="10"/>
  <c r="R17" i="10"/>
  <c r="R45" i="10" s="1"/>
  <c r="K37" i="10"/>
  <c r="P15" i="10"/>
  <c r="P17" i="10" s="1"/>
  <c r="O17" i="10"/>
  <c r="O44" i="10"/>
  <c r="P37" i="10"/>
  <c r="AB37" i="10"/>
  <c r="F6" i="10"/>
  <c r="P6" i="10"/>
  <c r="F37" i="10"/>
  <c r="T15" i="10"/>
  <c r="T17" i="10" s="1"/>
  <c r="S17" i="10"/>
  <c r="S45" i="10"/>
  <c r="T37" i="10"/>
  <c r="AA13" i="10"/>
  <c r="AB6" i="10"/>
  <c r="AB13" i="10" s="1"/>
  <c r="L25" i="10"/>
  <c r="S7" i="10"/>
  <c r="T7" i="10" s="1"/>
  <c r="AA15" i="10"/>
  <c r="E7" i="10"/>
  <c r="F7" i="10" s="1"/>
  <c r="O7" i="10"/>
  <c r="P7" i="10" s="1"/>
  <c r="W15" i="10"/>
  <c r="G7" i="10"/>
  <c r="G20" i="10" s="1"/>
  <c r="P51" i="10" l="1"/>
  <c r="P52" i="10" s="1"/>
  <c r="E11" i="16" s="1"/>
  <c r="P46" i="10"/>
  <c r="P38" i="10"/>
  <c r="P44" i="10"/>
  <c r="P47" i="10" s="1"/>
  <c r="P50" i="10" s="1"/>
  <c r="P41" i="10"/>
  <c r="K51" i="10"/>
  <c r="K52" i="10" s="1"/>
  <c r="D11" i="16" s="1"/>
  <c r="K46" i="10"/>
  <c r="K41" i="10"/>
  <c r="K6" i="10"/>
  <c r="I17" i="10" s="1"/>
  <c r="I44" i="10" s="1"/>
  <c r="G28" i="10"/>
  <c r="G29" i="10"/>
  <c r="L23" i="10"/>
  <c r="X6" i="10"/>
  <c r="U17" i="10" s="1"/>
  <c r="U13" i="10"/>
  <c r="X41" i="10"/>
  <c r="X51" i="10"/>
  <c r="X52" i="10" s="1"/>
  <c r="G11" i="16" s="1"/>
  <c r="X46" i="10"/>
  <c r="X38" i="10"/>
  <c r="AA17" i="10"/>
  <c r="AA45" i="10" s="1"/>
  <c r="AB15" i="10"/>
  <c r="AB17" i="10" s="1"/>
  <c r="AB45" i="10" s="1"/>
  <c r="AB47" i="10" s="1"/>
  <c r="AB50" i="10" s="1"/>
  <c r="R13" i="10"/>
  <c r="Q17" i="10"/>
  <c r="G19" i="10"/>
  <c r="G24" i="10" s="1"/>
  <c r="G23" i="10" s="1"/>
  <c r="G27" i="10" s="1"/>
  <c r="X15" i="10"/>
  <c r="T51" i="10"/>
  <c r="T52" i="10" s="1"/>
  <c r="F11" i="16" s="1"/>
  <c r="T46" i="10"/>
  <c r="T38" i="10"/>
  <c r="T45" i="10"/>
  <c r="T47" i="10" s="1"/>
  <c r="T50" i="10" s="1"/>
  <c r="T41" i="10"/>
  <c r="F51" i="10"/>
  <c r="F52" i="10" s="1"/>
  <c r="C11" i="16" s="1"/>
  <c r="F46" i="10"/>
  <c r="F41" i="10"/>
  <c r="O12" i="10"/>
  <c r="P12" i="10" s="1"/>
  <c r="AB41" i="10"/>
  <c r="AB51" i="10"/>
  <c r="AB52" i="10" s="1"/>
  <c r="H11" i="16" s="1"/>
  <c r="AB46" i="10"/>
  <c r="AB38" i="10"/>
  <c r="Q13" i="10"/>
  <c r="K15" i="10"/>
  <c r="K17" i="10" s="1"/>
  <c r="K44" i="10" s="1"/>
  <c r="K47" i="10" s="1"/>
  <c r="K50" i="10" s="1"/>
  <c r="L27" i="10"/>
  <c r="G21" i="10"/>
  <c r="F15" i="10"/>
  <c r="F17" i="10" s="1"/>
  <c r="F44" i="10" s="1"/>
  <c r="F47" i="10" s="1"/>
  <c r="F50" i="10" s="1"/>
  <c r="G26" i="10" l="1"/>
  <c r="G30" i="10" s="1"/>
  <c r="G31" i="10"/>
  <c r="G32" i="10" s="1"/>
  <c r="G33" i="10" s="1"/>
  <c r="U45" i="10"/>
  <c r="C17" i="10"/>
  <c r="Q45" i="10"/>
  <c r="T13" i="10"/>
  <c r="V17" i="10"/>
  <c r="V45" i="10" s="1"/>
  <c r="I12" i="10"/>
  <c r="L31" i="10"/>
  <c r="L32" i="10" s="1"/>
  <c r="L33" i="10" s="1"/>
  <c r="L26" i="10"/>
  <c r="L30" i="10" s="1"/>
  <c r="X17" i="10"/>
  <c r="X45" i="10" s="1"/>
  <c r="X47" i="10" s="1"/>
  <c r="X50" i="10" s="1"/>
  <c r="D12" i="10"/>
  <c r="W13" i="10"/>
  <c r="H12" i="10"/>
  <c r="J12" i="10"/>
  <c r="E12" i="10"/>
  <c r="D17" i="10"/>
  <c r="D44" i="10" s="1"/>
  <c r="V13" i="10"/>
  <c r="H17" i="10"/>
  <c r="E17" i="10"/>
  <c r="E44" i="10" s="1"/>
  <c r="J17" i="10"/>
  <c r="J44" i="10" s="1"/>
  <c r="W17" i="10"/>
  <c r="W45" i="10" s="1"/>
  <c r="C12" i="10"/>
  <c r="H44" i="10" l="1"/>
  <c r="K38" i="10" s="1"/>
  <c r="K12" i="10"/>
  <c r="X13" i="10"/>
  <c r="F12" i="10"/>
  <c r="C44" i="10"/>
  <c r="F38"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<sst xmlns="http://schemas.openxmlformats.org/spreadsheetml/2006/main" count="570" uniqueCount="508">
  <si>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</si>
  <si>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</si>
  <si>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</si>
  <si>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</si>
  <si>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</si>
  <si>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</si>
  <si>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</si>
  <si>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</si>
  <si>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</si>
  <si>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</si>
  <si>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</si>
  <si>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</si>
  <si>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</si>
  <si>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</si>
  <si>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</si>
  <si>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</si>
  <si>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</si>
  <si>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</si>
  <si>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</si>
  <si>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</si>
  <si>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</si>
  <si>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</si>
  <si>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</si>
  <si>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</si>
  <si>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</si>
  <si>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</si>
  <si>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</si>
  <si>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</si>
  <si>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</si>
  <si>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</si>
  <si>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</si>
  <si>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</si>
  <si>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</si>
  <si>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</si>
  <si>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</si>
  <si>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</si>
  <si>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</si>
  <si>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</si>
  <si>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</si>
  <si>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</si>
  <si>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</si>
  <si>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</si>
  <si>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</si>
  <si>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</si>
  <si>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</si>
  <si>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</si>
  <si>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</si>
  <si>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</si>
  <si>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</si>
  <si>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</si>
  <si>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</si>
  <si>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</si>
  <si>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</si>
  <si>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</si>
  <si>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</si>
  <si>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</si>
  <si>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</si>
  <si>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</si>
  <si>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</si>
  <si>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</si>
  <si>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</si>
  <si>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</si>
  <si>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</si>
  <si>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</si>
  <si>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</si>
  <si>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</si>
  <si>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</si>
  <si>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</si>
  <si>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</si>
  <si>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</si>
  <si>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</si>
  <si>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</si>
  <si>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</si>
  <si>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</si>
  <si>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</si>
  <si>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</si>
  <si>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</si>
  <si>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</si>
  <si>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</si>
  <si>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</si>
  <si>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</si>
  <si>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</si>
  <si>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</si>
  <si>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</si>
  <si>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</si>
  <si>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</si>
  <si>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</si>
  <si>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</si>
  <si>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</si>
  <si>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</si>
  <si>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</si>
  <si>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</si>
  <si>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</si>
  <si>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</si>
  <si>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</si>
  <si>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</si>
  <si>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</si>
  <si>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</si>
  <si>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</si>
  <si>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</si>
  <si>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</si>
  <si>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</si>
  <si>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</si>
  <si>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</si>
  <si>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</si>
  <si>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</si>
  <si>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</si>
  <si>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</si>
  <si>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</si>
  <si>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</si>
  <si>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</si>
  <si>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</si>
  <si>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</si>
  <si>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</si>
  <si>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</si>
  <si>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</si>
  <si>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</si>
  <si>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</si>
  <si>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</si>
  <si>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</si>
  <si>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</si>
  <si>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</si>
  <si>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</si>
  <si>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</si>
  <si>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</si>
  <si>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</si>
  <si>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</si>
  <si>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</si>
  <si>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</si>
  <si>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</si>
  <si>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</si>
  <si>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</si>
  <si>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</si>
  <si>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</si>
  <si>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</si>
  <si>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</si>
  <si>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</si>
  <si>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</si>
  <si>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</si>
  <si>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</si>
  <si>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</si>
  <si>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</si>
  <si>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</si>
  <si>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</si>
  <si>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</si>
  <si>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</si>
  <si>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</si>
  <si>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</si>
  <si>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</si>
  <si>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</si>
  <si>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</si>
  <si>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</si>
  <si>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</si>
  <si>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</si>
  <si>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</si>
  <si>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</si>
  <si>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</si>
  <si>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</si>
  <si>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</si>
  <si>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</si>
  <si>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</si>
  <si>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</si>
  <si>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</si>
  <si>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</si>
  <si>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</si>
  <si>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</si>
  <si>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</si>
  <si>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</si>
  <si>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</si>
  <si>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</si>
  <si>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</si>
  <si>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</si>
  <si>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</si>
  <si>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</si>
  <si>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</si>
  <si>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</si>
  <si>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</si>
  <si>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</si>
  <si>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</si>
  <si>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</si>
  <si>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</si>
  <si>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</si>
  <si>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</si>
  <si>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</si>
  <si>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</si>
  <si>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</si>
  <si>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</si>
  <si>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</si>
  <si>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</si>
  <si>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</si>
  <si>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</si>
  <si>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</si>
  <si>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</si>
  <si>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</si>
  <si>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</si>
  <si>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</si>
  <si>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</si>
  <si>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</si>
  <si>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</si>
  <si>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</si>
  <si>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</si>
  <si>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</si>
  <si>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</si>
  <si>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</si>
  <si>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</si>
  <si>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</si>
  <si>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</si>
  <si>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</si>
  <si>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</si>
  <si>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</si>
  <si>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</si>
  <si>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</si>
  <si>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</si>
  <si>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</si>
  <si>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</si>
  <si>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</si>
  <si>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</si>
  <si>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</si>
  <si>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</si>
  <si>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</si>
  <si>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</si>
  <si>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</si>
  <si>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</si>
  <si>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</si>
  <si>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</si>
  <si>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</si>
  <si>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</si>
  <si>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</si>
  <si>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</si>
  <si>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</si>
  <si>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</si>
  <si>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</si>
  <si>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</si>
  <si>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</si>
  <si>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</si>
  <si>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</si>
  <si>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</si>
  <si>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</si>
  <si>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</si>
  <si>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</si>
  <si>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</si>
  <si>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</si>
  <si>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</si>
  <si>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</si>
  <si>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</si>
  <si>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</si>
  <si>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</si>
  <si>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</si>
  <si>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</si>
  <si>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</si>
  <si>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</si>
  <si>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</si>
  <si>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</si>
  <si>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</si>
  <si>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</si>
  <si>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</si>
  <si>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</si>
  <si>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</si>
  <si>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</si>
  <si>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</si>
  <si>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</si>
  <si>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</si>
  <si>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</si>
  <si>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</si>
  <si>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</si>
  <si>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</si>
  <si>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</si>
  <si>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</si>
  <si>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</si>
  <si>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</si>
  <si>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</si>
  <si>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</si>
  <si>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</si>
  <si>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</si>
  <si>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</si>
  <si>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</si>
  <si>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</si>
  <si>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</si>
  <si>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</si>
  <si>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</si>
  <si>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</si>
  <si>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</si>
  <si>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</si>
  <si>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</si>
  <si>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</si>
  <si>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</si>
  <si>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</si>
  <si>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</si>
  <si>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</si>
  <si>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</si>
  <si>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</si>
  <si>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</si>
  <si>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</si>
  <si>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</si>
  <si>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</si>
  <si>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</si>
  <si>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</si>
  <si>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</si>
  <si>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</si>
  <si>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</si>
  <si>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</si>
  <si>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</si>
  <si>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</si>
  <si>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</si>
  <si>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</si>
  <si>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</si>
  <si>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</si>
  <si>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</si>
  <si>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</si>
  <si>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</si>
  <si>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</si>
  <si>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</si>
  <si>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</si>
  <si>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</si>
  <si>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</si>
  <si>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</si>
  <si>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</si>
  <si>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</si>
  <si>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</si>
  <si>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</si>
  <si>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</si>
  <si>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</si>
  <si>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</si>
  <si>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</si>
  <si>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</si>
  <si>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</si>
  <si>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</si>
  <si>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</si>
  <si>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</si>
  <si>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</si>
  <si>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</si>
  <si>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</si>
  <si>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</si>
  <si>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</si>
  <si>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</si>
  <si>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</si>
  <si>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</si>
  <si>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</si>
  <si>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</si>
  <si>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</si>
  <si>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</si>
  <si>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</si>
  <si>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</si>
  <si>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</si>
  <si>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</si>
  <si>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</si>
  <si>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</si>
  <si>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</si>
  <si>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</si>
  <si>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</si>
  <si>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</si>
  <si>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</si>
  <si>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</si>
  <si>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</si>
  <si>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</si>
  <si>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</si>
  <si>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</si>
  <si>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</si>
  <si>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</si>
  <si>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</si>
  <si>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</si>
  <si>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</si>
  <si>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</si>
  <si>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</si>
  <si>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</si>
  <si>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</si>
  <si>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</si>
  <si>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</si>
  <si>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</si>
  <si>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</si>
  <si>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</si>
  <si>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</si>
  <si>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</si>
  <si>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</si>
  <si>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</si>
  <si>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</si>
  <si>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</si>
  <si>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</si>
  <si>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</si>
  <si>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</si>
  <si>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</si>
  <si>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</si>
  <si>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</si>
  <si>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</si>
  <si>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</si>
  <si>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</si>
  <si>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</si>
  <si>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</si>
  <si>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</si>
  <si>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</si>
  <si>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</si>
  <si>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</si>
  <si>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</si>
  <si>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</si>
  <si>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</si>
  <si>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</si>
  <si>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</si>
  <si>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</si>
  <si>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</si>
  <si>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</si>
  <si>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</si>
  <si>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</si>
  <si>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</si>
  <si>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</si>
  <si>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</si>
  <si>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</si>
  <si>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</si>
  <si>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</si>
  <si>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</si>
  <si>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</si>
  <si>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</si>
  <si>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</si>
  <si>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</si>
  <si>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</si>
  <si>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</si>
  <si>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</si>
  <si>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</si>
  <si>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</si>
  <si>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</si>
  <si>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</si>
  <si>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</si>
  <si>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</si>
  <si>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</si>
  <si>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</si>
  <si>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</si>
  <si>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</si>
  <si>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</si>
  <si>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</si>
  <si>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</si>
  <si>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</si>
  <si>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</si>
  <si>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</si>
  <si>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</si>
  <si>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</si>
  <si>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</si>
  <si>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</si>
  <si>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</si>
  <si>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</si>
  <si>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</si>
  <si>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</si>
  <si>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</si>
  <si>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</si>
  <si>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</si>
  <si>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</si>
  <si>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</si>
  <si>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</si>
  <si>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</si>
  <si>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</si>
  <si>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</si>
  <si>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</si>
  <si>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</si>
  <si>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</si>
  <si>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</si>
  <si>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</si>
  <si>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</si>
  <si>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</si>
  <si>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</si>
  <si>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</si>
  <si>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</si>
  <si>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</si>
  <si>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</si>
  <si>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</si>
  <si>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</si>
  <si>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</si>
  <si>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</si>
  <si>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</si>
  <si>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</si>
  <si>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</si>
  <si>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</si>
  <si>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</si>
  <si>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</si>
  <si>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</si>
  <si>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</si>
  <si>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</si>
  <si>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</si>
  <si>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</si>
  <si>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</si>
  <si>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</si>
  <si>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</si>
  <si>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</si>
  <si>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</si>
  <si>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</si>
  <si>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</si>
  <si>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</si>
  <si>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</si>
  <si>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</si>
  <si>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</si>
  <si>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</si>
  <si>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</si>
  <si>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</si>
  <si>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</si>
  <si>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</si>
  <si>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</si>
  <si>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</si>
  <si>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</si>
  <si>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</si>
  <si>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</si>
  <si>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</si>
  <si>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</si>
  <si>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</si>
  <si>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</si>
  <si>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</si>
  <si>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</si>
  <si>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18409</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</si>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</sst>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167</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8</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0</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0</v>
      </c>
      <c r="Q7" s="116">
        <f>P7</f>
        <v>0</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26</v>
      </c>
      <c r="E12" s="112">
        <f>'Pt 2 Premium and Claims'!E54</f>
        <v>-36</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-129</v>
      </c>
      <c r="Q12" s="112">
        <f>'Pt 2 Premium and Claims'!Q54</f>
        <v>0</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-9634</v>
      </c>
      <c r="AT12" s="113">
        <f>'Pt 2 Premium and Claims'!AT54</f>
        <v>-37358</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0</v>
      </c>
      <c r="Q13" s="116">
        <v>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23647</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0</v>
      </c>
      <c r="Q14" s="116">
        <v>0</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-129</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v>
      </c>
      <c r="E25" s="116">
        <f>D25</f>
        <v>3</v>
      </c>
      <c r="F25" s="116"/>
      <c r="G25" s="116"/>
      <c r="H25" s="116"/>
      <c r="I25" s="115">
        <v>0</v>
      </c>
      <c r="J25" s="115">
        <v>0</v>
      </c>
      <c r="K25" s="116">
        <f>J25</f>
        <v>0</v>
      </c>
      <c r="L25" s="116"/>
      <c r="M25" s="116"/>
      <c r="N25" s="116"/>
      <c r="O25" s="115">
        <v>0</v>
      </c>
      <c r="P25" s="115">
        <v>-24</v>
      </c>
      <c r="Q25" s="116">
        <f>P25</f>
        <v>-24</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-1775</v>
      </c>
      <c r="AT25" s="119">
        <v>-6907</v>
      </c>
      <c r="AU25" s="119">
        <v>0</v>
      </c>
      <c r="AV25" s="119">
        <v>0</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0</v>
      </c>
      <c r="Q26" s="116">
        <f>P26</f>
        <v>0</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0</v>
      </c>
      <c r="Q30" s="116">
        <f>P30</f>
        <v>0</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0</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0</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0</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0</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0</v>
      </c>
      <c r="Q44" s="124">
        <v>0</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0</v>
      </c>
      <c r="AU44" s="125">
        <v>0</v>
      </c>
      <c r="AV44" s="125">
        <v>0</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0</v>
      </c>
      <c r="AU45" s="119">
        <v>0</v>
      </c>
      <c r="AV45" s="119">
        <v>0</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0</v>
      </c>
      <c r="Q47" s="116">
        <f>P47</f>
        <v>0</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0</v>
      </c>
      <c r="AU59" s="132">
        <v>0</v>
      </c>
      <c r="AV59" s="132">
        <v>0</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8</v>
      </c>
      <c r="E5" s="124">
        <v>0</v>
      </c>
      <c r="F5" s="124"/>
      <c r="G5" s="136"/>
      <c r="H5" s="136"/>
      <c r="I5" s="123">
        <v>0</v>
      </c>
      <c r="J5" s="123">
        <v>0</v>
      </c>
      <c r="K5" s="124">
        <v>0</v>
      </c>
      <c r="L5" s="124"/>
      <c r="M5" s="124"/>
      <c r="N5" s="124"/>
      <c r="O5" s="123">
        <v>0</v>
      </c>
      <c r="P5" s="123">
        <v>0</v>
      </c>
      <c r="Q5" s="124">
        <v>0</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-35</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35</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-210</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-206089</v>
      </c>
      <c r="AT23" s="119">
        <v>0</v>
      </c>
      <c r="AU23" s="119">
        <v>0</v>
      </c>
      <c r="AV23" s="317"/>
      <c r="AW23" s="324"/>
    </row>
    <row r="24" spans="2:49" ht="28.5" customHeight="1" x14ac:dyDescent="0.2">
      <c r="B24" s="184" t="s">
        <v>114</v>
      </c>
      <c r="C24" s="139"/>
      <c r="D24" s="299"/>
      <c r="E24" s="116">
        <v>0</v>
      </c>
      <c r="F24" s="116"/>
      <c r="G24" s="116"/>
      <c r="H24" s="116"/>
      <c r="I24" s="115">
        <v>0</v>
      </c>
      <c r="J24" s="299"/>
      <c r="K24" s="116">
        <v>0</v>
      </c>
      <c r="L24" s="116"/>
      <c r="M24" s="116"/>
      <c r="N24" s="116"/>
      <c r="O24" s="115">
        <v>0</v>
      </c>
      <c r="P24" s="299"/>
      <c r="Q24" s="116">
        <v>0</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v>
      </c>
      <c r="E26" s="294"/>
      <c r="F26" s="294"/>
      <c r="G26" s="294"/>
      <c r="H26" s="294"/>
      <c r="I26" s="298"/>
      <c r="J26" s="115">
        <v>0</v>
      </c>
      <c r="K26" s="294"/>
      <c r="L26" s="294"/>
      <c r="M26" s="294"/>
      <c r="N26" s="294"/>
      <c r="O26" s="298"/>
      <c r="P26" s="115">
        <v>0</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-61</v>
      </c>
      <c r="E28" s="295"/>
      <c r="F28" s="295"/>
      <c r="G28" s="295"/>
      <c r="H28" s="295"/>
      <c r="I28" s="299"/>
      <c r="J28" s="115">
        <v>0</v>
      </c>
      <c r="K28" s="295"/>
      <c r="L28" s="295"/>
      <c r="M28" s="295"/>
      <c r="N28" s="295"/>
      <c r="O28" s="299"/>
      <c r="P28" s="115">
        <v>-81</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33281</v>
      </c>
      <c r="AT28" s="119">
        <v>2459</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215654</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250553</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1</v>
      </c>
      <c r="F35" s="116"/>
      <c r="G35" s="116"/>
      <c r="H35" s="116"/>
      <c r="I35" s="115">
        <v>0</v>
      </c>
      <c r="J35" s="299"/>
      <c r="K35" s="116">
        <f>J34</f>
        <v>0</v>
      </c>
      <c r="L35" s="116"/>
      <c r="M35" s="116"/>
      <c r="N35" s="116"/>
      <c r="O35" s="115">
        <v>0</v>
      </c>
      <c r="P35" s="299"/>
      <c r="Q35" s="116">
        <f>P34</f>
        <v>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v>
      </c>
      <c r="E36" s="116">
        <f>D36</f>
        <v>2</v>
      </c>
      <c r="F36" s="116"/>
      <c r="G36" s="116"/>
      <c r="H36" s="116"/>
      <c r="I36" s="115">
        <v>0</v>
      </c>
      <c r="J36" s="115">
        <v>0</v>
      </c>
      <c r="K36" s="116">
        <f>J36</f>
        <v>0</v>
      </c>
      <c r="L36" s="116"/>
      <c r="M36" s="116"/>
      <c r="N36" s="116"/>
      <c r="O36" s="115">
        <v>0</v>
      </c>
      <c r="P36" s="115">
        <v>0</v>
      </c>
      <c r="Q36" s="116">
        <f>P36</f>
        <v>0</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-35</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35</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229736</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26</v>
      </c>
      <c r="E54" s="121">
        <f>E24+E27+E31+E35-E36+E39+E42+E45+E46-E49+E51+E52+E53</f>
        <v>-36</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-129</v>
      </c>
      <c r="Q54" s="121">
        <f>Q24+Q27+Q31+Q35-Q36+Q39+Q42+Q45+Q46-Q49+Q51+Q52+Q53</f>
        <v>0</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-9634</v>
      </c>
      <c r="AT54" s="122">
        <f>AT23+AT26-AT28+AT30-AT32+AT34-AT36+AT38+AT41-AT43+AT45+AT46-AT47-AT49+AT50+AT51+AT52+AT53</f>
        <v>-37358</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62386.75</v>
      </c>
      <c r="D5" s="124">
        <v>-1128</v>
      </c>
      <c r="E5" s="352"/>
      <c r="F5" s="352"/>
      <c r="G5" s="318"/>
      <c r="H5" s="123">
        <v>0</v>
      </c>
      <c r="I5" s="124">
        <v>0</v>
      </c>
      <c r="J5" s="352"/>
      <c r="K5" s="352"/>
      <c r="L5" s="318"/>
      <c r="M5" s="123">
        <v>4491.2299999999996</v>
      </c>
      <c r="N5" s="124">
        <v>21244</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61863</v>
      </c>
      <c r="D6" s="116">
        <v>-1108</v>
      </c>
      <c r="E6" s="121">
        <f>SUM('Pt 1 Summary of Data'!E$12,'Pt 1 Summary of Data'!E$22)+SUM('Pt 1 Summary of Data'!G$12,'Pt 1 Summary of Data'!G$22)-SUM('Pt 1 Summary of Data'!H$12,'Pt 1 Summary of Data'!H$22)</f>
        <v>-36</v>
      </c>
      <c r="F6" s="121">
        <f>SUM(C6:E6)</f>
        <v>60719</v>
      </c>
      <c r="G6" s="122">
        <f>'Pt 1 Summary of Data'!I12+'Pt 1 Summary of Data'!I22</f>
        <v>0</v>
      </c>
      <c r="H6" s="115">
        <v>0</v>
      </c>
      <c r="I6" s="116">
        <v>0</v>
      </c>
      <c r="J6" s="121">
        <f>'Pt 1 Summary of Data'!K12+'Pt 1 Summary of Data'!K22</f>
        <v>0</v>
      </c>
      <c r="K6" s="121">
        <f>SUM(H6:J6)</f>
        <v>0</v>
      </c>
      <c r="L6" s="122">
        <f>'Pt 1 Summary of Data'!O12+'Pt 1 Summary of Data'!O22</f>
        <v>0</v>
      </c>
      <c r="M6" s="115">
        <v>5705</v>
      </c>
      <c r="N6" s="116">
        <v>18474</v>
      </c>
      <c r="O6" s="121">
        <f>'Pt 1 Summary of Data'!Q12+'Pt 1 Summary of Data'!Q22</f>
        <v>0</v>
      </c>
      <c r="P6" s="121">
        <f>SUM(M6:O6)</f>
        <v>24179</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35</v>
      </c>
      <c r="D7" s="116">
        <v>0</v>
      </c>
      <c r="E7" s="121">
        <f>SUM('Pt 1 Summary of Data'!E37:E41)+MAX(0,MIN('Pt 1 Summary of Data'!E42,0.3%*('Pt 1 Summary of Data'!E5-SUM(E9:E11))))</f>
        <v>0</v>
      </c>
      <c r="F7" s="121">
        <f>SUM(C7:E7)</f>
        <v>35</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5996</v>
      </c>
      <c r="N7" s="116">
        <v>0</v>
      </c>
      <c r="O7" s="121">
        <f>SUM('Pt 1 Summary of Data'!Q37:Q41)+MAX(0,MIN('Pt 1 Summary of Data'!Q42,0.3%*('Pt 1 Summary of Data'!Q5)))</f>
        <v>0</v>
      </c>
      <c r="P7" s="121">
        <f>SUM(M7:O7)</f>
        <v>5996</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61898</v>
      </c>
      <c r="D12" s="121">
        <f>SUM(D$6:D$7)+IF(AND(OR('Company Information'!$C$12="District of Columbia",'Company Information'!$C$12="Massachusetts",'Company Information'!$C$12="Vermont"),SUM($C$6:$F$11,$C$15:$F$16,$C$37:$D$37)&lt;&gt;0),SUM(I$6:I$7),0)</f>
        <v>-1108</v>
      </c>
      <c r="E12" s="121">
        <f>SUM(E$6:E$7)-SUM(E$8:E$11)+IF(AND(OR('Company Information'!$C$12="District of Columbia",'Company Information'!$C$12="Massachusetts",'Company Information'!$C$12="Vermont"),SUM($C$6:$F$11,$C$15:$F$16,$C$37:$D$37)&lt;&gt;0),SUM(J$6:J$7)-SUM(J$10:J$11),0)</f>
        <v>-36</v>
      </c>
      <c r="F12" s="121">
        <f>IFERROR(SUM(C$12:E$12)+C$17*MAX(0,E$49-C$49)+D$17*MAX(0,E$49-D$49),0)</f>
        <v>60754</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11701</v>
      </c>
      <c r="N12" s="121">
        <f>SUM(N$6:N$7)</f>
        <v>18474</v>
      </c>
      <c r="O12" s="121">
        <f>SUM(O$6:O$7)</f>
        <v>0</v>
      </c>
      <c r="P12" s="121">
        <f>SUM(M$12:O$12)+M$17*MAX(0,O$49-M$49)+N$17*MAX(0,O$49-N$49)</f>
        <v>30175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11852</v>
      </c>
      <c r="D15" s="124">
        <v>0</v>
      </c>
      <c r="E15" s="112">
        <f>SUM('Pt 1 Summary of Data'!E$5:E$7)+SUM('Pt 1 Summary of Data'!G$5:G$7)-SUM('Pt 1 Summary of Data'!H$5:H$7)-SUM(E$9:E$11)+D$55</f>
        <v>0</v>
      </c>
      <c r="F15" s="112">
        <f>SUM(C15:E15)</f>
        <v>11852</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263883</v>
      </c>
      <c r="N15" s="124">
        <v>-1029</v>
      </c>
      <c r="O15" s="112">
        <f>SUM('Pt 1 Summary of Data'!Q5:Q7)+N55</f>
        <v>0</v>
      </c>
      <c r="P15" s="112">
        <f>SUM(M15:O15)</f>
        <v>262854</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-19443</v>
      </c>
      <c r="D16" s="116">
        <v>1900</v>
      </c>
      <c r="E16" s="121">
        <f>'Pt 1 Summary of Data'!E25+'Pt 1 Summary of Data'!E26+'Pt 1 Summary of Data'!E27+'Pt 1 Summary of Data'!E28+'Pt 1 Summary of Data'!E30+'Pt 1 Summary of Data'!E31+'Pt 1 Summary of Data'!E34+'Pt 1 Summary of Data'!E35+'Pt 3 MLR and Rebate Calculation'!D56</f>
        <v>3</v>
      </c>
      <c r="F16" s="121">
        <f>SUM(C16:E16)</f>
        <v>-17540</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54367</v>
      </c>
      <c r="N16" s="116">
        <v>15039</v>
      </c>
      <c r="O16" s="121">
        <f>'Pt 1 Summary of Data'!Q25+'Pt 1 Summary of Data'!Q26+'Pt 1 Summary of Data'!Q27+'Pt 1 Summary of Data'!Q28+'Pt 1 Summary of Data'!Q30+'Pt 1 Summary of Data'!Q31+'Pt 1 Summary of Data'!Q34+'Pt 1 Summary of Data'!Q35+'Pt 3 MLR and Rebate Calculation'!N56</f>
        <v>-24</v>
      </c>
      <c r="P16" s="121">
        <f>SUM(M16:O16)</f>
        <v>69382</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-29</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-29</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31295</v>
      </c>
      <c r="D17" s="121">
        <f>D$15-D$16+IF(AND(OR('Company Information'!$C$12="District of Columbia",'Company Information'!$C$12="Massachusetts",'Company Information'!$C$12="Vermont"),SUM($C$6:$F$11,$C$15:$F$16,$C$37:$D$37)&lt;&gt;0),I$15-I$16,0)</f>
        <v>-1900</v>
      </c>
      <c r="E17" s="121">
        <f>E$15-E$16+IF(AND(OR('Company Information'!$C$12="District of Columbia",'Company Information'!$C$12="Massachusetts",'Company Information'!$C$12="Vermont"),SUM($C$6:$F$11,$C$15:$F$16,$C$37:$D$37)&lt;&gt;0),J$15-J$16,0)</f>
        <v>-3</v>
      </c>
      <c r="F17" s="121">
        <f>F$15-F$16+IF(AND(OR('Company Information'!$C$12="District of Columbia",'Company Information'!$C$12="Massachusetts",'Company Information'!$C$12="Vermont"),SUM($C$6:$F$11,$C$15:$F$16,$C$37:$D$37)&lt;&gt;0),K$15-K$16,0)</f>
        <v>29392</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209516</v>
      </c>
      <c r="N17" s="121">
        <f>N$15-N$16</f>
        <v>-16068</v>
      </c>
      <c r="O17" s="121">
        <f>O$15-O$16</f>
        <v>24</v>
      </c>
      <c r="P17" s="121">
        <f>P$15-P$16</f>
        <v>193472</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29</v>
      </c>
      <c r="Z17" s="121">
        <f>Z$15-Z$16</f>
        <v>0</v>
      </c>
      <c r="AA17" s="121">
        <f>AA$15-AA$16</f>
        <v>0</v>
      </c>
      <c r="AB17" s="121">
        <f>AB$15-AB$16</f>
        <v>29</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0</v>
      </c>
      <c r="E37" s="262">
        <f>'Pt 1 Summary of Data'!E60</f>
        <v>0</v>
      </c>
      <c r="F37" s="262">
        <f>SUM(C37:E37)</f>
        <v>1</v>
      </c>
      <c r="G37" s="318"/>
      <c r="H37" s="127">
        <v>0</v>
      </c>
      <c r="I37" s="128">
        <v>0</v>
      </c>
      <c r="J37" s="262">
        <f>'Pt 1 Summary of Data'!K60</f>
        <v>0</v>
      </c>
      <c r="K37" s="262">
        <f>SUM(H37:J37)</f>
        <v>0</v>
      </c>
      <c r="L37" s="318"/>
      <c r="M37" s="127">
        <v>196</v>
      </c>
      <c r="N37" s="128">
        <v>0</v>
      </c>
      <c r="O37" s="262">
        <f>'Pt 1 Summary of Data'!Q60</f>
        <v>0</v>
      </c>
      <c r="P37" s="262">
        <f>SUM(M37:O37)</f>
        <v>196</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2015-07-29T17:50:12Z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