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T6" i="10" l="1"/>
  <c r="AB6" i="10"/>
  <c r="AA13" i="10"/>
  <c r="G20" i="10"/>
  <c r="F6" i="10"/>
  <c r="K15" i="10"/>
  <c r="U17" i="10"/>
  <c r="W38" i="10"/>
  <c r="X6" i="10"/>
  <c r="X17" i="10"/>
  <c r="E7" i="10"/>
  <c r="F7" i="10" s="1"/>
  <c r="S15" i="10"/>
  <c r="G15" i="10"/>
  <c r="G7" i="10"/>
  <c r="G19" i="10" s="1"/>
  <c r="J6" i="10"/>
  <c r="O15" i="10"/>
  <c r="J7" i="10"/>
  <c r="K7" i="10" s="1"/>
  <c r="O7" i="10"/>
  <c r="P7" i="10" s="1"/>
  <c r="P38" i="10"/>
  <c r="W7" i="10"/>
  <c r="X7" i="10" s="1"/>
  <c r="AB42" i="10"/>
  <c r="AB52" i="10"/>
  <c r="O6" i="10"/>
  <c r="L15" i="10"/>
  <c r="U13" i="10"/>
  <c r="Y46" i="10"/>
  <c r="AB13" i="10"/>
  <c r="AA15" i="10"/>
  <c r="E15" i="10"/>
  <c r="V17" i="10"/>
  <c r="V46" i="10" s="1"/>
  <c r="W17" i="10"/>
  <c r="C12" i="10" l="1"/>
  <c r="S13" i="10"/>
  <c r="J12" i="10"/>
  <c r="I17" i="10"/>
  <c r="I45" i="10" s="1"/>
  <c r="K6" i="10"/>
  <c r="J38" i="10" s="1"/>
  <c r="I12" i="10"/>
  <c r="W46" i="10"/>
  <c r="X38" i="10"/>
  <c r="L27" i="10"/>
  <c r="L32" i="10"/>
  <c r="L24" i="10"/>
  <c r="L23" i="10"/>
  <c r="E38" i="10"/>
  <c r="P6" i="10"/>
  <c r="O12" i="10"/>
  <c r="P12" i="10" s="1"/>
  <c r="G22" i="10"/>
  <c r="G23" i="10"/>
  <c r="G32" i="10"/>
  <c r="G24" i="10"/>
  <c r="G27" i="10"/>
  <c r="W13" i="10"/>
  <c r="J17" i="10"/>
  <c r="D12" i="10"/>
  <c r="E17" i="10"/>
  <c r="F15" i="10"/>
  <c r="F17" i="10" s="1"/>
  <c r="V13" i="10"/>
  <c r="P39" i="10"/>
  <c r="P42" i="10"/>
  <c r="P52" i="10"/>
  <c r="P15" i="10"/>
  <c r="P17" i="10" s="1"/>
  <c r="P45" i="10" s="1"/>
  <c r="O17" i="10"/>
  <c r="O45" i="10" s="1"/>
  <c r="T15" i="10"/>
  <c r="K17" i="10"/>
  <c r="D17" i="10"/>
  <c r="D45" i="10" s="1"/>
  <c r="AA17" i="10"/>
  <c r="AA46" i="10" s="1"/>
  <c r="AB39" i="10" s="1"/>
  <c r="AB15" i="10"/>
  <c r="AB17" i="10" s="1"/>
  <c r="E12" i="10"/>
  <c r="X13" i="10"/>
  <c r="U46" i="10"/>
  <c r="C17" i="10"/>
  <c r="L19" i="10"/>
  <c r="L22" i="10" s="1"/>
  <c r="L20" i="10"/>
  <c r="P47" i="10" l="1"/>
  <c r="P48" i="10"/>
  <c r="P51" i="10" s="1"/>
  <c r="L21" i="10"/>
  <c r="L26" i="10" s="1"/>
  <c r="L25" i="10" s="1"/>
  <c r="L28" i="10" s="1"/>
  <c r="L30" i="10"/>
  <c r="K38" i="10"/>
  <c r="J45" i="10"/>
  <c r="F12" i="10"/>
  <c r="C45" i="10"/>
  <c r="T17" i="10"/>
  <c r="R17" i="10"/>
  <c r="R46" i="10" s="1"/>
  <c r="R13" i="10"/>
  <c r="Q13" i="10"/>
  <c r="S38" i="10"/>
  <c r="Q17" i="10"/>
  <c r="P53" i="10"/>
  <c r="E11" i="16" s="1"/>
  <c r="G21" i="10"/>
  <c r="G26" i="10" s="1"/>
  <c r="G25" i="10" s="1"/>
  <c r="G28" i="10" s="1"/>
  <c r="G30" i="10"/>
  <c r="G31" i="10" s="1"/>
  <c r="G29" i="10" s="1"/>
  <c r="G33" i="10" s="1"/>
  <c r="G34" i="10" s="1"/>
  <c r="L31" i="10"/>
  <c r="L29" i="10" s="1"/>
  <c r="L33" i="10" s="1"/>
  <c r="L34" i="10" s="1"/>
  <c r="X53" i="10"/>
  <c r="G11" i="16" s="1"/>
  <c r="X39" i="10"/>
  <c r="X52" i="10"/>
  <c r="X46" i="10"/>
  <c r="X42" i="10"/>
  <c r="H12" i="10"/>
  <c r="H17" i="10"/>
  <c r="AB53" i="10"/>
  <c r="H11" i="16" s="1"/>
  <c r="AB46" i="10"/>
  <c r="F38" i="10"/>
  <c r="E45" i="10"/>
  <c r="S17" i="10"/>
  <c r="F42" i="10" l="1"/>
  <c r="F52" i="10"/>
  <c r="F45" i="10"/>
  <c r="F53" i="10"/>
  <c r="C11" i="16" s="1"/>
  <c r="F39" i="10"/>
  <c r="AB48" i="10"/>
  <c r="AB51" i="10" s="1"/>
  <c r="AB47" i="10"/>
  <c r="X47" i="10"/>
  <c r="X48" i="10"/>
  <c r="X51" i="10" s="1"/>
  <c r="H45" i="10"/>
  <c r="K39" i="10" s="1"/>
  <c r="K12" i="10"/>
  <c r="T13" i="10"/>
  <c r="Q46" i="10"/>
  <c r="T38" i="10"/>
  <c r="S46" i="10"/>
  <c r="K53" i="10"/>
  <c r="D11" i="16" s="1"/>
  <c r="K52" i="10"/>
  <c r="K42" i="10"/>
  <c r="K45" i="10"/>
  <c r="K47" i="10" l="1"/>
  <c r="K48" i="10"/>
  <c r="K51" i="10" s="1"/>
  <c r="F47" i="10"/>
  <c r="F48" i="10"/>
  <c r="F51" i="10" s="1"/>
  <c r="T42" i="10"/>
  <c r="T52" i="10"/>
  <c r="T46" i="10"/>
  <c r="T53" i="10"/>
  <c r="F11" i="16" s="1"/>
  <c r="T39" i="10"/>
  <c r="T48" i="10" l="1"/>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<sst xmlns="http://schemas.openxmlformats.org/spreadsheetml/2006/main" count="572" uniqueCount="510">
  <si>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</si>
  <si>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</si>
  <si>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</si>
  <si>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</si>
  <si>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</si>
  <si>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</si>
  <si>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</si>
  <si>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</si>
  <si>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</si>
  <si>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</si>
  <si>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</si>
  <si>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</si>
  <si>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</si>
  <si>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</si>
  <si>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</si>
  <si>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</si>
  <si>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</si>
  <si>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</si>
  <si>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</si>
  <si>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</si>
  <si>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</si>
  <si>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</si>
  <si>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</si>
  <si>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</si>
  <si>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</si>
  <si>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</si>
  <si>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</si>
  <si>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</si>
  <si>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</si>
  <si>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</si>
  <si>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</si>
  <si>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</si>
  <si>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</si>
  <si>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</si>
  <si>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</si>
  <si>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</si>
  <si>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</si>
  <si>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</si>
  <si>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</si>
  <si>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</si>
  <si>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</si>
  <si>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</si>
  <si>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</si>
  <si>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</si>
  <si>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</si>
  <si>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</si>
  <si>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</si>
  <si>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</si>
  <si>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</si>
  <si>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</si>
  <si>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</si>
  <si>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</si>
  <si>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</si>
  <si>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</si>
  <si>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</si>
  <si>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</si>
  <si>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</si>
  <si>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</si>
  <si>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</si>
  <si>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</si>
  <si>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</si>
  <si>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</si>
  <si>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</si>
  <si>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</si>
  <si>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</si>
  <si>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</si>
  <si>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</si>
  <si>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</si>
  <si>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</si>
  <si>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</si>
  <si>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</si>
  <si>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</si>
  <si>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</si>
  <si>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</si>
  <si>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</si>
  <si>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</si>
  <si>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</si>
  <si>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</si>
  <si>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</si>
  <si>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</si>
  <si>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</si>
  <si>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</si>
  <si>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</si>
  <si>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</si>
  <si>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</si>
  <si>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</si>
  <si>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</si>
  <si>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</si>
  <si>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</si>
  <si>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</si>
  <si>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</si>
  <si>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</si>
  <si>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</si>
  <si>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</si>
  <si>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</si>
  <si>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</si>
  <si>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</si>
  <si>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</si>
  <si>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</si>
  <si>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</si>
  <si>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</si>
  <si>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</si>
  <si>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</si>
  <si>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</si>
  <si>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</si>
  <si>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</si>
  <si>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</si>
  <si>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</si>
  <si>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</si>
  <si>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</si>
  <si>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</si>
  <si>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</si>
  <si>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</si>
  <si>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</si>
  <si>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</si>
  <si>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</si>
  <si>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</si>
  <si>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</si>
  <si>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</si>
  <si>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</si>
  <si>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</si>
  <si>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</si>
  <si>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</si>
  <si>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</si>
  <si>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</si>
  <si>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</si>
  <si>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</si>
  <si>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</si>
  <si>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</si>
  <si>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</si>
  <si>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</si>
  <si>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</si>
  <si>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</si>
  <si>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</si>
  <si>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</si>
  <si>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</si>
  <si>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</si>
  <si>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</si>
  <si>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</si>
  <si>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</si>
  <si>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</si>
  <si>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</si>
  <si>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</si>
  <si>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</si>
  <si>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</si>
  <si>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</si>
  <si>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</si>
  <si>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</si>
  <si>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</si>
  <si>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</si>
  <si>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</si>
  <si>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</si>
  <si>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</si>
  <si>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</si>
  <si>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</si>
  <si>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</si>
  <si>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</si>
  <si>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</si>
  <si>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</si>
  <si>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</si>
  <si>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</si>
  <si>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</si>
  <si>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</si>
  <si>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</si>
  <si>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</si>
  <si>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</si>
  <si>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</si>
  <si>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</si>
  <si>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</si>
  <si>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</si>
  <si>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</si>
  <si>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</si>
  <si>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</si>
  <si>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</si>
  <si>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</si>
  <si>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</si>
  <si>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</si>
  <si>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</si>
  <si>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</si>
  <si>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</si>
  <si>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</si>
  <si>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</si>
  <si>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</si>
  <si>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</si>
  <si>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</si>
  <si>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</si>
  <si>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</si>
  <si>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</si>
  <si>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</si>
  <si>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</si>
  <si>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</si>
  <si>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</si>
  <si>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</si>
  <si>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</si>
  <si>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</si>
  <si>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</si>
  <si>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</si>
  <si>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</si>
  <si>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</si>
  <si>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</si>
  <si>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</si>
  <si>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</si>
  <si>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</si>
  <si>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</si>
  <si>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</si>
  <si>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</si>
  <si>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</si>
  <si>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</si>
  <si>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</si>
  <si>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</si>
  <si>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</si>
  <si>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</si>
  <si>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</si>
  <si>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</si>
  <si>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</si>
  <si>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</si>
  <si>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</si>
  <si>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</si>
  <si>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</si>
  <si>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</si>
  <si>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</si>
  <si>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</si>
  <si>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</si>
  <si>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</si>
  <si>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</si>
  <si>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</si>
  <si>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</si>
  <si>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</si>
  <si>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</si>
  <si>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</si>
  <si>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</si>
  <si>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</si>
  <si>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</si>
  <si>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</si>
  <si>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</si>
  <si>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</si>
  <si>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</si>
  <si>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</si>
  <si>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</si>
  <si>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</si>
  <si>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</si>
  <si>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</si>
  <si>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</si>
  <si>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</si>
  <si>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</si>
  <si>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</si>
  <si>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</si>
  <si>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</si>
  <si>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</si>
  <si>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</si>
  <si>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</si>
  <si>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</si>
  <si>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</si>
  <si>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</si>
  <si>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</si>
  <si>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</si>
  <si>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</si>
  <si>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</si>
  <si>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</si>
  <si>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</si>
  <si>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</si>
  <si>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</si>
  <si>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</si>
  <si>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</si>
  <si>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</si>
  <si>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</si>
  <si>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</si>
  <si>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</si>
  <si>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</si>
  <si>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</si>
  <si>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</si>
  <si>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</si>
  <si>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</si>
  <si>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</si>
  <si>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</si>
  <si>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</si>
  <si>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</si>
  <si>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</si>
  <si>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</si>
  <si>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</si>
  <si>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</si>
  <si>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</si>
  <si>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</si>
  <si>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</si>
  <si>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</si>
  <si>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</si>
  <si>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</si>
  <si>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</si>
  <si>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</si>
  <si>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</si>
  <si>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</si>
  <si>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</si>
  <si>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</si>
  <si>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</si>
  <si>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</si>
  <si>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</si>
  <si>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</si>
  <si>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</si>
  <si>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</si>
  <si>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</si>
  <si>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</si>
  <si>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</si>
  <si>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</si>
  <si>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</si>
  <si>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</si>
  <si>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</si>
  <si>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</si>
  <si>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</si>
  <si>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</si>
  <si>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</si>
  <si>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</si>
  <si>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</si>
  <si>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</si>
  <si>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</si>
  <si>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</si>
  <si>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</si>
  <si>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</si>
  <si>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</si>
  <si>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</si>
  <si>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</si>
  <si>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</si>
  <si>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</si>
  <si>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</si>
  <si>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</si>
  <si>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</si>
  <si>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</si>
  <si>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</si>
  <si>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</si>
  <si>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</si>
  <si>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</si>
  <si>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</si>
  <si>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</si>
  <si>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</si>
  <si>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</si>
  <si>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</si>
  <si>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</si>
  <si>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</si>
  <si>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</si>
  <si>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</si>
  <si>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</si>
  <si>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</si>
  <si>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</si>
  <si>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</si>
  <si>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</si>
  <si>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</si>
  <si>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</si>
  <si>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</si>
  <si>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</si>
  <si>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</si>
  <si>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</si>
  <si>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</si>
  <si>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</si>
  <si>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</si>
  <si>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</si>
  <si>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</si>
  <si>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</si>
  <si>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</si>
  <si>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</si>
  <si>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</si>
  <si>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</si>
  <si>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</si>
  <si>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</si>
  <si>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</si>
  <si>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</si>
  <si>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</si>
  <si>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</si>
  <si>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</si>
  <si>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</si>
  <si>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</si>
  <si>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</si>
  <si>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</si>
  <si>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</si>
  <si>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</si>
  <si>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</si>
  <si>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</si>
  <si>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</si>
  <si>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</si>
  <si>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</si>
  <si>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</si>
  <si>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</si>
  <si>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</si>
  <si>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</si>
  <si>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</si>
  <si>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</si>
  <si>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</si>
  <si>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</si>
  <si>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</si>
  <si>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</si>
  <si>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</si>
  <si>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</si>
  <si>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</si>
  <si>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</si>
  <si>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</si>
  <si>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</si>
  <si>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</si>
  <si>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</si>
  <si>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</si>
  <si>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</si>
  <si>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</si>
  <si>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</si>
  <si>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</si>
  <si>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</si>
  <si>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</si>
  <si>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</si>
  <si>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</si>
  <si>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</si>
  <si>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</si>
  <si>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</si>
  <si>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</si>
  <si>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</si>
  <si>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</si>
  <si>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</si>
  <si>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</si>
  <si>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</si>
  <si>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</si>
  <si>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</si>
  <si>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</si>
  <si>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</si>
  <si>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</si>
  <si>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</si>
  <si>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</si>
  <si>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</si>
  <si>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</si>
  <si>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</si>
  <si>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</si>
  <si>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</si>
  <si>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</si>
  <si>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</si>
  <si>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</si>
  <si>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</si>
  <si>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</si>
  <si>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</si>
  <si>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</si>
  <si>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</si>
  <si>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</si>
  <si>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</si>
  <si>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</si>
  <si>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</si>
  <si>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</si>
  <si>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</si>
  <si>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</si>
  <si>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</si>
  <si>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</si>
  <si>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</si>
  <si>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</si>
  <si>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</si>
  <si>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</si>
  <si>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</si>
  <si>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</si>
  <si>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</si>
  <si>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</si>
  <si>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</si>
  <si>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</si>
  <si>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</si>
  <si>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</si>
  <si>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</si>
  <si>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</si>
  <si>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</si>
  <si>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</si>
  <si>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</si>
  <si>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</si>
  <si>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</si>
  <si>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</si>
  <si>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</si>
  <si>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</si>
  <si>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</si>
  <si>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</si>
  <si>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</si>
  <si>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</si>
  <si>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</si>
  <si>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</si>
  <si>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</si>
  <si>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</si>
  <si>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</si>
  <si>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</si>
  <si>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</si>
  <si>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</si>
  <si>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</si>
  <si>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</si>
  <si>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</si>
  <si>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</si>
  <si>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</si>
  <si>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</si>
  <si>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</si>
  <si>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</si>
  <si>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</si>
  <si>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</si>
  <si>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</si>
  <si>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</si>
  <si>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</si>
  <si>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</si>
  <si>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</si>
  <si>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</si>
  <si>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</si>
  <si>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</si>
  <si>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</si>
  <si>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</si>
  <si>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</si>
  <si>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</si>
  <si>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</si>
  <si>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</si>
  <si>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</si>
  <si>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</si>
  <si>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</si>
  <si>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</si>
  <si>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98551</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</si>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</sst>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-3649</v>
      </c>
      <c r="Q5" s="219">
        <f>SUM('Pt 2 Premium and Claims'!Q$5,'Pt 2 Premium and Claims'!Q$6,-'Pt 2 Premium and Claims'!Q$7,-'Pt 2 Premium and Claims'!Q$13,'Pt 2 Premium and Claims'!Q$14)</f>
        <v>-3649</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-14601</v>
      </c>
      <c r="Q12" s="219">
        <f>'Pt 2 Premium and Claims'!Q$54</f>
        <v>-1226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7555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4802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-3</v>
      </c>
      <c r="Q13" s="223">
        <v>-3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7</v>
      </c>
      <c r="Q14" s="223">
        <v>-23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230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4815</v>
      </c>
      <c r="Q25" s="223">
        <v>4815</v>
      </c>
      <c r="R25" s="223"/>
      <c r="S25" s="223"/>
      <c r="T25" s="223"/>
      <c r="U25" s="222">
        <v>0</v>
      </c>
      <c r="V25" s="223">
        <v>0</v>
      </c>
      <c r="W25" s="223"/>
      <c r="X25" s="222">
        <v>0</v>
      </c>
      <c r="Y25" s="223">
        <v>0</v>
      </c>
      <c r="Z25" s="223"/>
      <c r="AA25" s="222">
        <v>-3642</v>
      </c>
      <c r="AB25" s="223">
        <v>-3642</v>
      </c>
      <c r="AC25" s="223"/>
      <c r="AD25" s="222"/>
      <c r="AE25" s="276"/>
      <c r="AF25" s="276"/>
      <c r="AG25" s="276"/>
      <c r="AH25" s="279"/>
      <c r="AI25" s="222"/>
      <c r="AJ25" s="276"/>
      <c r="AK25" s="276"/>
      <c r="AL25" s="276"/>
      <c r="AM25" s="279"/>
      <c r="AN25" s="222"/>
      <c r="AO25" s="223"/>
      <c r="AP25" s="223"/>
      <c r="AQ25" s="223"/>
      <c r="AR25" s="223"/>
      <c r="AS25" s="222">
        <v>0</v>
      </c>
      <c r="AT25" s="226">
        <v>-2335</v>
      </c>
      <c r="AU25" s="226">
        <v>0</v>
      </c>
      <c r="AV25" s="226">
        <v>-21629</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-60</v>
      </c>
      <c r="AB28" s="223">
        <v>-60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3110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-30</v>
      </c>
      <c r="Q30" s="223">
        <v>-30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50</v>
      </c>
      <c r="AW30" s="303"/>
    </row>
    <row r="31" spans="1:49" x14ac:dyDescent="0.2">
      <c r="B31" s="248" t="s">
        <v>247</v>
      </c>
      <c r="C31" s="209"/>
      <c r="D31" s="222">
        <v>0</v>
      </c>
      <c r="E31" s="223">
        <v>0</v>
      </c>
      <c r="F31" s="223"/>
      <c r="G31" s="223"/>
      <c r="H31" s="223"/>
      <c r="I31" s="222">
        <v>0</v>
      </c>
      <c r="J31" s="222">
        <v>0</v>
      </c>
      <c r="K31" s="223">
        <v>0</v>
      </c>
      <c r="L31" s="223"/>
      <c r="M31" s="223"/>
      <c r="N31" s="223"/>
      <c r="O31" s="222"/>
      <c r="P31" s="222">
        <v>-26</v>
      </c>
      <c r="Q31" s="223">
        <v>-26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-58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32</v>
      </c>
      <c r="Q37" s="231">
        <v>36</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23</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7</v>
      </c>
      <c r="Q38" s="223">
        <v>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v>
      </c>
      <c r="Q39" s="223">
        <v>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41</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36</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2</v>
      </c>
      <c r="Q41" s="223">
        <v>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449</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1023</v>
      </c>
      <c r="Q44" s="231">
        <v>1083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10227</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254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4494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-49</v>
      </c>
      <c r="Q47" s="223">
        <v>-49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948</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159</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60</v>
      </c>
      <c r="AB51" s="223">
        <v>60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162564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46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43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120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1443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120.25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-2341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-3644</v>
      </c>
      <c r="Q5" s="332">
        <v>-3644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5</v>
      </c>
      <c r="Q13" s="325">
        <v>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-14077</v>
      </c>
      <c r="Q23" s="368"/>
      <c r="R23" s="368"/>
      <c r="S23" s="368"/>
      <c r="T23" s="368"/>
      <c r="U23" s="324">
        <v>0</v>
      </c>
      <c r="V23" s="368"/>
      <c r="W23" s="368"/>
      <c r="X23" s="324">
        <v>0</v>
      </c>
      <c r="Y23" s="368"/>
      <c r="Z23" s="368"/>
      <c r="AA23" s="324">
        <v>7555</v>
      </c>
      <c r="AB23" s="368"/>
      <c r="AC23" s="368"/>
      <c r="AD23" s="324"/>
      <c r="AE23" s="368"/>
      <c r="AF23" s="368"/>
      <c r="AG23" s="368"/>
      <c r="AH23" s="368"/>
      <c r="AI23" s="324"/>
      <c r="AJ23" s="368"/>
      <c r="AK23" s="368"/>
      <c r="AL23" s="368"/>
      <c r="AM23" s="368"/>
      <c r="AN23" s="324"/>
      <c r="AO23" s="368"/>
      <c r="AP23" s="368"/>
      <c r="AQ23" s="368"/>
      <c r="AR23" s="368"/>
      <c r="AS23" s="324">
        <v>0</v>
      </c>
      <c r="AT23" s="327">
        <v>44977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-1037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-390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-157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374349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414524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126</v>
      </c>
      <c r="Q49" s="325">
        <v>30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-14601</v>
      </c>
      <c r="Q54" s="329">
        <f>Q24+Q27+Q31+Q35-Q36+Q39+Q42+Q45+Q46-Q49+Q51+Q52+Q53</f>
        <v>-1226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7555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4802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-1638</v>
      </c>
      <c r="D6" s="404">
        <v>-51</v>
      </c>
      <c r="E6" s="406">
        <f>SUM('Pt 1 Summary of Data'!E$12,'Pt 1 Summary of Data'!E$22)+SUM('Pt 1 Summary of Data'!G$12,'Pt 1 Summary of Data'!G$22)-SUM('Pt 1 Summary of Data'!H$12,'Pt 1 Summary of Data'!H$22)</f>
        <v>-1</v>
      </c>
      <c r="F6" s="406">
        <f>SUM(C6:E6)</f>
        <v>-1690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-513</v>
      </c>
      <c r="N6" s="404">
        <v>-124</v>
      </c>
      <c r="O6" s="406">
        <f>SUM('Pt 1 Summary of Data'!Q$12,'Pt 1 Summary of Data'!Q$22)+SUM('Pt 1 Summary of Data'!S$12,'Pt 1 Summary of Data'!S$22)-SUM('Pt 1 Summary of Data'!T$12,'Pt 1 Summary of Data'!T$22)</f>
        <v>-1226</v>
      </c>
      <c r="P6" s="406">
        <f>SUM(M6:O6)</f>
        <v>-1863</v>
      </c>
      <c r="Q6" s="403">
        <v>0</v>
      </c>
      <c r="R6" s="404">
        <v>0</v>
      </c>
      <c r="S6" s="406">
        <f>SUM('Pt 1 Summary of Data'!V$12,'Pt 1 Summary of Data'!V$22)</f>
        <v>0</v>
      </c>
      <c r="T6" s="406">
        <f>SUM(Q6:S6)</f>
        <v>0</v>
      </c>
      <c r="U6" s="403">
        <v>0</v>
      </c>
      <c r="V6" s="404">
        <v>0</v>
      </c>
      <c r="W6" s="406">
        <f>SUM('Pt 1 Summary of Data'!Y$12,'Pt 1 Summary of Data'!Y$22)</f>
        <v>0</v>
      </c>
      <c r="X6" s="406">
        <f>SUM(U6:W6)</f>
        <v>0</v>
      </c>
      <c r="Y6" s="403">
        <v>133995</v>
      </c>
      <c r="Z6" s="404">
        <v>0</v>
      </c>
      <c r="AA6" s="406">
        <f>SUM('Pt 1 Summary of Data'!AB$12,'Pt 1 Summary of Data'!AB$22)</f>
        <v>0</v>
      </c>
      <c r="AB6" s="406">
        <f>SUM(Y6:AA6)</f>
        <v>133995</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49</v>
      </c>
      <c r="P7" s="406">
        <f>SUM(M7:O7)</f>
        <v>49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-1638</v>
      </c>
      <c r="D12" s="406">
        <f>SUM(D$6:D$7) - SUM(D$8:D$11)+IF(AND(OR('Company Information'!$C$12="District of Columbia",'Company Information'!$C$12="Massachusetts",'Company Information'!$C$12="Vermont"),SUM($C$6:$F$11,$C$15:$F$16,$C$38:$D$38)&lt;&gt;0),SUM(I$6:I$7) - SUM(I$10:I$11),0)</f>
        <v>-51</v>
      </c>
      <c r="E12" s="406">
        <f>SUM(E$6:E$7)-SUM(E$8:E$11)+IF(AND(OR('Company Information'!$C$12="District of Columbia",'Company Information'!$C$12="Massachusetts",'Company Information'!$C$12="Vermont"),SUM($C$6:$F$11,$C$15:$F$16,$C$38:$D$38)&lt;&gt;0),SUM(J$6:J$7)-SUM(J$10:J$11),0)</f>
        <v>-1</v>
      </c>
      <c r="F12" s="406">
        <f>IFERROR(SUM(C$12:E$12)+C$17*MAX(0,E$50-C$50)+D$17*MAX(0,E$50-D$50),0)</f>
        <v>-1690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-513</v>
      </c>
      <c r="N12" s="406">
        <f>SUM(N$6:N$7)</f>
        <v>-124</v>
      </c>
      <c r="O12" s="406">
        <f>SUM(O$6:O$7)</f>
        <v>-1177</v>
      </c>
      <c r="P12" s="406">
        <f>SUM(M$12:O$12)+M$17*MAX(0,O$50-M$50)+N$17*MAX(0,O$50-N$50)</f>
        <v>-1814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200992.5</v>
      </c>
      <c r="Z13" s="406">
        <f>1.25*SUM(Z$6:Z$7)</f>
        <v>0</v>
      </c>
      <c r="AA13" s="406">
        <f>SUM(AA$6:AA$7)</f>
        <v>0</v>
      </c>
      <c r="AB13" s="406">
        <f>SUM(AB$6:AB$7)+Y$17*MAX(0,AA$50-Y$50)+Z$17*MAX(0,AA$50-Z$50)</f>
        <v>133995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-3649</v>
      </c>
      <c r="P15" s="401">
        <f>SUM(M15:O15)</f>
        <v>-3649</v>
      </c>
      <c r="Q15" s="408">
        <v>0</v>
      </c>
      <c r="R15" s="409">
        <v>0</v>
      </c>
      <c r="S15" s="401">
        <f>SUM('Pt 1 Summary of Data'!V$5:V$7)+R$56</f>
        <v>0</v>
      </c>
      <c r="T15" s="401">
        <f>SUM(Q15:S15)</f>
        <v>0</v>
      </c>
      <c r="U15" s="408">
        <v>0</v>
      </c>
      <c r="V15" s="409">
        <v>0</v>
      </c>
      <c r="W15" s="401">
        <f>SUM('Pt 1 Summary of Data'!Y$5:Y$7)+V$56</f>
        <v>0</v>
      </c>
      <c r="X15" s="401">
        <f>SUM(U15:W15)</f>
        <v>0</v>
      </c>
      <c r="Y15" s="408">
        <v>317872</v>
      </c>
      <c r="Z15" s="409">
        <v>0</v>
      </c>
      <c r="AA15" s="401">
        <f>SUM('Pt 1 Summary of Data'!AB$5:AB$7)+Z$56</f>
        <v>0</v>
      </c>
      <c r="AB15" s="401">
        <f>SUM(Y15:AA15)</f>
        <v>317872</v>
      </c>
      <c r="AC15" s="461"/>
      <c r="AD15" s="460"/>
      <c r="AE15" s="460"/>
      <c r="AF15" s="460"/>
      <c r="AG15" s="461"/>
      <c r="AH15" s="460"/>
      <c r="AI15" s="460"/>
      <c r="AJ15" s="460"/>
      <c r="AK15" s="408"/>
      <c r="AL15" s="409"/>
      <c r="AM15" s="401"/>
      <c r="AN15" s="437"/>
    </row>
    <row r="16" spans="1:40" x14ac:dyDescent="0.2">
      <c r="B16" s="421" t="s">
        <v>311</v>
      </c>
      <c r="C16" s="403">
        <v>4498</v>
      </c>
      <c r="D16" s="404">
        <v>-12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4487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14409</v>
      </c>
      <c r="N16" s="404">
        <v>153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4759</v>
      </c>
      <c r="P16" s="406">
        <f>SUM(M16:O16)</f>
        <v>19321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51653</v>
      </c>
      <c r="Z16" s="404">
        <v>-474</v>
      </c>
      <c r="AA16" s="406">
        <f>SUM('Pt 1 Summary of Data'!AB$25:AB$28,'Pt 1 Summary of Data'!AB$30,'Pt 1 Summary of Data'!AB$34:AB$35)+IF('Company Information'!$C$15="No",IF(MAX('Pt 1 Summary of Data'!AB$31:AB$32)=0,MIN('Pt 1 Summary of Data'!AB$31:AB$32),MAX('Pt 1 Summary of Data'!AB$31:AB$32)),SUM('Pt 1 Summary of Data'!AB$31:AB$32))+Z$57</f>
        <v>-3702</v>
      </c>
      <c r="AB16" s="406">
        <f>SUM(Y16:AA16)</f>
        <v>47477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-4498</v>
      </c>
      <c r="D17" s="406">
        <f>D$15-D$16+IF(AND(OR('Company Information'!$C$12="District of Columbia",'Company Information'!$C$12="Massachusetts",'Company Information'!$C$12="Vermont"),SUM($C$6:$F$11,$C$15:$F$16,$C$38:$D$38)&lt;&gt;0),I$15-I$16,0)</f>
        <v>12</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-4487</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-14409</v>
      </c>
      <c r="N17" s="406">
        <f>N$15-N$16</f>
        <v>-153</v>
      </c>
      <c r="O17" s="406">
        <f>O$15-O$16</f>
        <v>-8408</v>
      </c>
      <c r="P17" s="406">
        <f>P$15-P$16</f>
        <v>-22970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266219</v>
      </c>
      <c r="Z17" s="406">
        <f>Z$15-Z$16</f>
        <v>474</v>
      </c>
      <c r="AA17" s="406">
        <f>AA$15-AA$16</f>
        <v>3702</v>
      </c>
      <c r="AB17" s="406">
        <f>AB$15-AB$16</f>
        <v>270395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280.41669999999999</v>
      </c>
      <c r="Z38" s="411">
        <v>0</v>
      </c>
      <c r="AA38" s="438">
        <f>'Pt 1 Summary of Data'!AB$59/12</f>
        <v>0</v>
      </c>
      <c r="AB38" s="438">
        <f>SUM(Y$38:AA$38)</f>
        <v>280.41669999999999</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0.85</v>
      </c>
      <c r="K50" s="413">
        <v>0.85</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