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P38" i="10" s="1"/>
  <c r="O16" i="10"/>
  <c r="P16" i="10" s="1"/>
  <c r="N17" i="10"/>
  <c r="N45" i="10" s="1"/>
  <c r="N12" i="10"/>
  <c r="M45" i="10"/>
  <c r="M17" i="10"/>
  <c r="M12" i="10"/>
  <c r="L60" i="10"/>
  <c r="L58" i="10" s="1"/>
  <c r="L59" i="10"/>
  <c r="L36" i="10"/>
  <c r="L35" i="10"/>
  <c r="L16" i="10"/>
  <c r="L10" i="10"/>
  <c r="L7" i="10"/>
  <c r="K41" i="10"/>
  <c r="K11" i="10"/>
  <c r="J16" i="10"/>
  <c r="K16" i="10" s="1"/>
  <c r="J11" i="10"/>
  <c r="J10" i="10"/>
  <c r="K10" i="10" s="1"/>
  <c r="J7" i="10"/>
  <c r="K7" i="10" s="1"/>
  <c r="G60" i="10"/>
  <c r="G58" i="10" s="1"/>
  <c r="G59" i="10"/>
  <c r="G36" i="10"/>
  <c r="G35" i="10"/>
  <c r="G16" i="10"/>
  <c r="G10" i="10"/>
  <c r="G9" i="10"/>
  <c r="G8" i="10"/>
  <c r="F41" i="10"/>
  <c r="F10" i="10"/>
  <c r="E16" i="10"/>
  <c r="F16" i="10" s="1"/>
  <c r="E11" i="10"/>
  <c r="F11" i="10" s="1"/>
  <c r="E10" i="10"/>
  <c r="E9" i="10"/>
  <c r="F9" i="10" s="1"/>
  <c r="E8" i="10"/>
  <c r="F8" i="10" s="1"/>
  <c r="AU55" i="18"/>
  <c r="AU54" i="18"/>
  <c r="AT55" i="18"/>
  <c r="AT22" i="4" s="1"/>
  <c r="AT54" i="18"/>
  <c r="AS55" i="18"/>
  <c r="AS54" i="18"/>
  <c r="AS12" i="4" s="1"/>
  <c r="AC55" i="18"/>
  <c r="AC22" i="4" s="1"/>
  <c r="AC54" i="18"/>
  <c r="AB55" i="18"/>
  <c r="AB54" i="18"/>
  <c r="AB12" i="4" s="1"/>
  <c r="AA6" i="10" s="1"/>
  <c r="AA55" i="18"/>
  <c r="AA22" i="4" s="1"/>
  <c r="AA54" i="18"/>
  <c r="Z55" i="18"/>
  <c r="Z54" i="18"/>
  <c r="Y55" i="18"/>
  <c r="Y22" i="4" s="1"/>
  <c r="Y54" i="18"/>
  <c r="X55" i="18"/>
  <c r="X54" i="18"/>
  <c r="W55" i="18"/>
  <c r="W22" i="4" s="1"/>
  <c r="W54" i="18"/>
  <c r="V55" i="18"/>
  <c r="V54" i="18"/>
  <c r="V12" i="4" s="1"/>
  <c r="S6" i="10" s="1"/>
  <c r="U55" i="18"/>
  <c r="U22" i="4" s="1"/>
  <c r="U54" i="18"/>
  <c r="T55" i="18"/>
  <c r="T54" i="18"/>
  <c r="T12" i="4" s="1"/>
  <c r="S55" i="18"/>
  <c r="S22" i="4" s="1"/>
  <c r="S54" i="18"/>
  <c r="R55" i="18"/>
  <c r="R54" i="18"/>
  <c r="Q55" i="18"/>
  <c r="Q22" i="4" s="1"/>
  <c r="Q54" i="18"/>
  <c r="P55" i="18"/>
  <c r="P54" i="18"/>
  <c r="O55" i="18"/>
  <c r="O22" i="4" s="1"/>
  <c r="O54" i="18"/>
  <c r="N55" i="18"/>
  <c r="N54" i="18"/>
  <c r="N12" i="4" s="1"/>
  <c r="M55" i="18"/>
  <c r="M22" i="4" s="1"/>
  <c r="M54" i="18"/>
  <c r="L55" i="18"/>
  <c r="L54" i="18"/>
  <c r="L12" i="4" s="1"/>
  <c r="K55" i="18"/>
  <c r="K22" i="4" s="1"/>
  <c r="K54" i="18"/>
  <c r="J55" i="18"/>
  <c r="J54" i="18"/>
  <c r="I55" i="18"/>
  <c r="I22" i="4" s="1"/>
  <c r="G6" i="10"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12" i="4"/>
  <c r="Z5" i="4"/>
  <c r="Y60" i="4"/>
  <c r="Y12" i="4"/>
  <c r="Y5" i="4"/>
  <c r="W15" i="10" s="1"/>
  <c r="X15" i="10" s="1"/>
  <c r="X60" i="4"/>
  <c r="X22" i="4"/>
  <c r="X12" i="4"/>
  <c r="X5" i="4"/>
  <c r="W60" i="4"/>
  <c r="W12" i="4"/>
  <c r="W5" i="4"/>
  <c r="V60" i="4"/>
  <c r="V22" i="4"/>
  <c r="V5" i="4"/>
  <c r="S7" i="10" s="1"/>
  <c r="T7" i="10" s="1"/>
  <c r="U60" i="4"/>
  <c r="U12" i="4"/>
  <c r="U5" i="4"/>
  <c r="T60" i="4"/>
  <c r="T22" i="4"/>
  <c r="T5" i="4"/>
  <c r="S60" i="4"/>
  <c r="S12" i="4"/>
  <c r="S5" i="4"/>
  <c r="R60" i="4"/>
  <c r="R22" i="4"/>
  <c r="R12" i="4"/>
  <c r="R5" i="4"/>
  <c r="Q60" i="4"/>
  <c r="Q12" i="4"/>
  <c r="Q5" i="4"/>
  <c r="O15" i="10" s="1"/>
  <c r="P15" i="10" s="1"/>
  <c r="P17" i="10" s="1"/>
  <c r="P60" i="4"/>
  <c r="P22" i="4"/>
  <c r="P12" i="4"/>
  <c r="P5" i="4"/>
  <c r="O60" i="4"/>
  <c r="O12" i="4"/>
  <c r="O5" i="4"/>
  <c r="N60" i="4"/>
  <c r="N22" i="4"/>
  <c r="N5" i="4"/>
  <c r="M60" i="4"/>
  <c r="M12" i="4"/>
  <c r="M5" i="4"/>
  <c r="L60" i="4"/>
  <c r="L22" i="4"/>
  <c r="L5" i="4"/>
  <c r="K60" i="4"/>
  <c r="K12" i="4"/>
  <c r="K5" i="4"/>
  <c r="J15" i="10" s="1"/>
  <c r="J60" i="4"/>
  <c r="J22" i="4"/>
  <c r="J12" i="4"/>
  <c r="J5" i="4"/>
  <c r="I60" i="4"/>
  <c r="I12" i="4"/>
  <c r="I5" i="4"/>
  <c r="H60" i="4"/>
  <c r="H22" i="4"/>
  <c r="H12" i="4"/>
  <c r="H5" i="4"/>
  <c r="G60" i="4"/>
  <c r="G12" i="4"/>
  <c r="G5" i="4"/>
  <c r="F60" i="4"/>
  <c r="F22" i="4"/>
  <c r="F5" i="4"/>
  <c r="E60" i="4"/>
  <c r="E12" i="4"/>
  <c r="E6" i="10" s="1"/>
  <c r="E5" i="4"/>
  <c r="D60" i="4"/>
  <c r="D22" i="4"/>
  <c r="D5" i="4"/>
  <c r="T6" i="10" l="1"/>
  <c r="K15" i="10"/>
  <c r="AB6" i="10"/>
  <c r="AA13" i="10"/>
  <c r="P53" i="10"/>
  <c r="E11" i="16" s="1"/>
  <c r="P45" i="10"/>
  <c r="P42" i="10"/>
  <c r="P52" i="10"/>
  <c r="F6" i="10"/>
  <c r="AB42" i="10"/>
  <c r="AB52" i="10"/>
  <c r="L15" i="10"/>
  <c r="G15" i="10"/>
  <c r="G7" i="10"/>
  <c r="G19" i="10" s="1"/>
  <c r="O7" i="10"/>
  <c r="P7" i="10" s="1"/>
  <c r="W7" i="10"/>
  <c r="X7" i="10" s="1"/>
  <c r="L6" i="10"/>
  <c r="S15" i="10"/>
  <c r="Y46" i="10"/>
  <c r="AB13" i="10"/>
  <c r="AA15" i="10"/>
  <c r="J6" i="10"/>
  <c r="O6" i="10"/>
  <c r="W6" i="10"/>
  <c r="E7" i="10"/>
  <c r="F7" i="10" s="1"/>
  <c r="E15" i="10"/>
  <c r="O17" i="10"/>
  <c r="O45" i="10" s="1"/>
  <c r="P39" i="10" s="1"/>
  <c r="AA17" i="10" l="1"/>
  <c r="AA46" i="10" s="1"/>
  <c r="AB39" i="10" s="1"/>
  <c r="AB15" i="10"/>
  <c r="AB17" i="10" s="1"/>
  <c r="F15" i="10"/>
  <c r="L19" i="10"/>
  <c r="L20" i="10"/>
  <c r="G23" i="10"/>
  <c r="G27" i="10"/>
  <c r="G32" i="10"/>
  <c r="G24" i="10"/>
  <c r="D17" i="10"/>
  <c r="D45" i="10" s="1"/>
  <c r="G20" i="10"/>
  <c r="G22" i="10" s="1"/>
  <c r="P47" i="10"/>
  <c r="P48" i="10"/>
  <c r="P51" i="10" s="1"/>
  <c r="J38" i="10"/>
  <c r="J12" i="10"/>
  <c r="I17" i="10"/>
  <c r="I45" i="10" s="1"/>
  <c r="K6" i="10"/>
  <c r="H17" i="10" s="1"/>
  <c r="I12" i="10"/>
  <c r="H12" i="10"/>
  <c r="L27" i="10"/>
  <c r="L32" i="10"/>
  <c r="L24" i="10"/>
  <c r="L23" i="10"/>
  <c r="E12" i="10"/>
  <c r="J17" i="10"/>
  <c r="S38" i="10"/>
  <c r="P6" i="10"/>
  <c r="O12" i="10"/>
  <c r="P12" i="10" s="1"/>
  <c r="X6" i="10"/>
  <c r="V17" i="10"/>
  <c r="V46" i="10" s="1"/>
  <c r="U13" i="10"/>
  <c r="S17" i="10"/>
  <c r="T15" i="10"/>
  <c r="R13" i="10" s="1"/>
  <c r="C17" i="10"/>
  <c r="K17" i="10"/>
  <c r="Q13" i="10"/>
  <c r="G21" i="10" l="1"/>
  <c r="G30" i="10"/>
  <c r="H45" i="10"/>
  <c r="K12" i="10"/>
  <c r="W17" i="10"/>
  <c r="X17" i="10"/>
  <c r="W13" i="10"/>
  <c r="T38" i="10"/>
  <c r="S46" i="10"/>
  <c r="K38" i="10"/>
  <c r="J45" i="10"/>
  <c r="S13" i="10"/>
  <c r="F17" i="10"/>
  <c r="D12" i="10"/>
  <c r="F12" i="10" s="1"/>
  <c r="C12" i="10"/>
  <c r="AB46" i="10"/>
  <c r="AB53" i="10"/>
  <c r="H11" i="16" s="1"/>
  <c r="C45" i="10"/>
  <c r="W38" i="10"/>
  <c r="T17" i="10"/>
  <c r="R17" i="10"/>
  <c r="R46" i="10" s="1"/>
  <c r="V13" i="10"/>
  <c r="U17" i="10"/>
  <c r="Q17" i="10"/>
  <c r="L22" i="10"/>
  <c r="G26" i="10"/>
  <c r="G25" i="10" s="1"/>
  <c r="G28" i="10" s="1"/>
  <c r="G31" i="10"/>
  <c r="G29" i="10" s="1"/>
  <c r="G33" i="10" s="1"/>
  <c r="G34" i="10" s="1"/>
  <c r="E17" i="10"/>
  <c r="E38" i="10"/>
  <c r="F38" i="10" l="1"/>
  <c r="E45" i="10"/>
  <c r="W46" i="10"/>
  <c r="X38" i="10"/>
  <c r="AB48" i="10"/>
  <c r="AB51" i="10" s="1"/>
  <c r="AB47" i="10"/>
  <c r="T42" i="10"/>
  <c r="T52" i="10"/>
  <c r="T46" i="10"/>
  <c r="T53" i="10"/>
  <c r="F11" i="16" s="1"/>
  <c r="T39" i="10"/>
  <c r="L21" i="10"/>
  <c r="L26" i="10" s="1"/>
  <c r="L25" i="10" s="1"/>
  <c r="L28" i="10" s="1"/>
  <c r="L30" i="10"/>
  <c r="L31" i="10" s="1"/>
  <c r="L29" i="10" s="1"/>
  <c r="L33" i="10" s="1"/>
  <c r="L34" i="10" s="1"/>
  <c r="K53" i="10"/>
  <c r="D11" i="16" s="1"/>
  <c r="K39" i="10"/>
  <c r="K52" i="10"/>
  <c r="K42" i="10"/>
  <c r="K45" i="10"/>
  <c r="T13" i="10"/>
  <c r="Q46" i="10"/>
  <c r="X13" i="10"/>
  <c r="U46" i="10"/>
  <c r="X53" i="10" l="1"/>
  <c r="G11" i="16" s="1"/>
  <c r="X39" i="10"/>
  <c r="X52" i="10"/>
  <c r="X46" i="10"/>
  <c r="X42" i="10"/>
  <c r="K47" i="10"/>
  <c r="K48" i="10"/>
  <c r="K51" i="10" s="1"/>
  <c r="T48" i="10"/>
  <c r="T51" i="10" s="1"/>
  <c r="T47" i="10"/>
  <c r="F42" i="10"/>
  <c r="F52" i="10"/>
  <c r="F45" i="10"/>
  <c r="F53" i="10"/>
  <c r="C11" i="16" s="1"/>
  <c r="F39" i="10"/>
  <c r="F48" i="10" l="1"/>
  <c r="F51" i="10" s="1"/>
  <c r="F47" i="10"/>
  <c r="X47" i="10"/>
  <c r="X48" i="10"/>
  <c r="X51" i="10" s="1"/>
</calcChain>
</file>

<file path=xl/sharedStrings.xml><?xml version="1.0" encoding="utf-8"?>
<sst xmlns="http://schemas.openxmlformats.org/spreadsheetml/2006/main" count="572" uniqueCount="510">
  <si>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</si>
  <si>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</si>
  <si>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</si>
  <si>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</si>
  <si>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</si>
  <si>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</si>
  <si>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</si>
  <si>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</si>
  <si>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</si>
  <si>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</si>
  <si>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</si>
  <si>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</si>
  <si>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</si>
  <si>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</si>
  <si>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</si>
  <si>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</si>
  <si>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</si>
  <si>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</si>
  <si>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</si>
  <si>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</si>
  <si>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</si>
  <si>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</si>
  <si>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</si>
  <si>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</si>
  <si>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</si>
  <si>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</si>
  <si>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</si>
  <si>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</si>
  <si>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</si>
  <si>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</si>
  <si>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</si>
  <si>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</si>
  <si>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</si>
  <si>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</si>
  <si>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</si>
  <si>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</si>
  <si>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</si>
  <si>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</si>
  <si>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</si>
  <si>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</si>
  <si>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</si>
  <si>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</si>
  <si>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</si>
  <si>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</si>
  <si>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</si>
  <si>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</si>
  <si>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</si>
  <si>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</si>
  <si>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</si>
  <si>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</si>
  <si>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</si>
  <si>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</si>
  <si>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</si>
  <si>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</si>
  <si>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</si>
  <si>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</si>
  <si>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</si>
  <si>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</si>
  <si>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</si>
  <si>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</si>
  <si>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</si>
  <si>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</si>
  <si>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</si>
  <si>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</si>
  <si>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</si>
  <si>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</si>
  <si>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</si>
  <si>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</si>
  <si>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</si>
  <si>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</si>
  <si>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</si>
  <si>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</si>
  <si>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</si>
  <si>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</si>
  <si>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</si>
  <si>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</si>
  <si>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</si>
  <si>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</si>
  <si>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</si>
  <si>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</si>
  <si>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</si>
  <si>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</si>
  <si>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</si>
  <si>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</si>
  <si>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</si>
  <si>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</si>
  <si>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</si>
  <si>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</si>
  <si>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</si>
  <si>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</si>
  <si>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</si>
  <si>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</si>
  <si>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</si>
  <si>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</si>
  <si>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</si>
  <si>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</si>
  <si>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</si>
  <si>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</si>
  <si>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</si>
  <si>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</si>
  <si>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</si>
  <si>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</si>
  <si>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</si>
  <si>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</si>
  <si>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</si>
  <si>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</si>
  <si>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</si>
  <si>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</si>
  <si>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</si>
  <si>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</si>
  <si>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</si>
  <si>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</si>
  <si>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</si>
  <si>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</si>
  <si>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</si>
  <si>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</si>
  <si>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</si>
  <si>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</si>
  <si>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</si>
  <si>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</si>
  <si>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</si>
  <si>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</si>
  <si>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</si>
  <si>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</si>
  <si>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</si>
  <si>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</si>
  <si>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</si>
  <si>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</si>
  <si>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</si>
  <si>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</si>
  <si>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</si>
  <si>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</si>
  <si>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</si>
  <si>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</si>
  <si>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</si>
  <si>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</si>
  <si>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</si>
  <si>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</si>
  <si>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</si>
  <si>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</si>
  <si>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</si>
  <si>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</si>
  <si>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</si>
  <si>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</si>
  <si>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</si>
  <si>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</si>
  <si>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</si>
  <si>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</si>
  <si>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</si>
  <si>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</si>
  <si>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</si>
  <si>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</si>
  <si>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</si>
  <si>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</si>
  <si>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</si>
  <si>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</si>
  <si>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</si>
  <si>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</si>
  <si>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</si>
  <si>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</si>
  <si>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</si>
  <si>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</si>
  <si>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</si>
  <si>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</si>
  <si>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</si>
  <si>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</si>
  <si>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</si>
  <si>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</si>
  <si>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</si>
  <si>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</si>
  <si>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</si>
  <si>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</si>
  <si>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</si>
  <si>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</si>
  <si>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</si>
  <si>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</si>
  <si>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</si>
  <si>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</si>
  <si>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</si>
  <si>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</si>
  <si>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</si>
  <si>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</si>
  <si>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</si>
  <si>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</si>
  <si>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</si>
  <si>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</si>
  <si>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</si>
  <si>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</si>
  <si>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</si>
  <si>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</si>
  <si>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</si>
  <si>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</si>
  <si>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</si>
  <si>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</si>
  <si>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</si>
  <si>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</si>
  <si>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</si>
  <si>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</si>
  <si>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</si>
  <si>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</si>
  <si>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</si>
  <si>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</si>
  <si>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</si>
  <si>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</si>
  <si>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</si>
  <si>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</si>
  <si>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</si>
  <si>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</si>
  <si>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</si>
  <si>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</si>
  <si>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</si>
  <si>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</si>
  <si>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</si>
  <si>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</si>
  <si>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</si>
  <si>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</si>
  <si>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</si>
  <si>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</si>
  <si>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</si>
  <si>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</si>
  <si>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</si>
  <si>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</si>
  <si>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</si>
  <si>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</si>
  <si>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</si>
  <si>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</si>
  <si>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</si>
  <si>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</si>
  <si>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</si>
  <si>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</si>
  <si>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</si>
  <si>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</si>
  <si>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</si>
  <si>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</si>
  <si>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</si>
  <si>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</si>
  <si>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</si>
  <si>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</si>
  <si>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</si>
  <si>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</si>
  <si>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</si>
  <si>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</si>
  <si>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</si>
  <si>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</si>
  <si>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</si>
  <si>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</si>
  <si>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</si>
  <si>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</si>
  <si>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</si>
  <si>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</si>
  <si>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</si>
  <si>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</si>
  <si>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</si>
  <si>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</si>
  <si>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</si>
  <si>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</si>
  <si>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</si>
  <si>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</si>
  <si>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</si>
  <si>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</si>
  <si>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</si>
  <si>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</si>
  <si>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</si>
  <si>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</si>
  <si>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</si>
  <si>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</si>
  <si>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</si>
  <si>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</si>
  <si>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</si>
  <si>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</si>
  <si>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</si>
  <si>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</si>
  <si>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</si>
  <si>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</si>
  <si>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</si>
  <si>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</si>
  <si>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</si>
  <si>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</si>
  <si>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</si>
  <si>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</si>
  <si>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</si>
  <si>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</si>
  <si>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</si>
  <si>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</si>
  <si>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</si>
  <si>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</si>
  <si>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</si>
  <si>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</si>
  <si>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</si>
  <si>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</si>
  <si>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</si>
  <si>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</si>
  <si>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</si>
  <si>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</si>
  <si>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</si>
  <si>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</si>
  <si>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</si>
  <si>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</si>
  <si>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</si>
  <si>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</si>
  <si>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</si>
  <si>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</si>
  <si>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</si>
  <si>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</si>
  <si>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</si>
  <si>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</si>
  <si>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</si>
  <si>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</si>
  <si>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</si>
  <si>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</si>
  <si>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</si>
  <si>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</si>
  <si>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</si>
  <si>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</si>
  <si>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</si>
  <si>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</si>
  <si>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</si>
  <si>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</si>
  <si>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</si>
  <si>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</si>
  <si>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</si>
  <si>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</si>
  <si>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</si>
  <si>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</si>
  <si>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</si>
  <si>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</si>
  <si>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</si>
  <si>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</si>
  <si>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</si>
  <si>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</si>
  <si>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</si>
  <si>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</si>
  <si>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</si>
  <si>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</si>
  <si>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</si>
  <si>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</si>
  <si>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</si>
  <si>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</si>
  <si>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</si>
  <si>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</si>
  <si>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</si>
  <si>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</si>
  <si>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</si>
  <si>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</si>
  <si>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</si>
  <si>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</si>
  <si>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</si>
  <si>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</si>
  <si>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</si>
  <si>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</si>
  <si>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</si>
  <si>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</si>
  <si>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</si>
  <si>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</si>
  <si>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</si>
  <si>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</si>
  <si>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</si>
  <si>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</si>
  <si>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</si>
  <si>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</si>
  <si>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</si>
  <si>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</si>
  <si>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</si>
  <si>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</si>
  <si>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</si>
  <si>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</si>
  <si>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</si>
  <si>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</si>
  <si>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</si>
  <si>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</si>
  <si>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</si>
  <si>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</si>
  <si>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</si>
  <si>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</si>
  <si>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</si>
  <si>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</si>
  <si>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</si>
  <si>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</si>
  <si>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</si>
  <si>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</si>
  <si>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</si>
  <si>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</si>
  <si>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</si>
  <si>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</si>
  <si>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</si>
  <si>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</si>
  <si>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</si>
  <si>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</si>
  <si>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</si>
  <si>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</si>
  <si>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</si>
  <si>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</si>
  <si>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</si>
  <si>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</si>
  <si>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</si>
  <si>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</si>
  <si>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</si>
  <si>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</si>
  <si>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</si>
  <si>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</si>
  <si>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</si>
  <si>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</si>
  <si>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</si>
  <si>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</si>
  <si>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</si>
  <si>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</si>
  <si>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</si>
  <si>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</si>
  <si>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</si>
  <si>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</si>
  <si>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</si>
  <si>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</si>
  <si>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</si>
  <si>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</si>
  <si>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</si>
  <si>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</si>
  <si>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</si>
  <si>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</si>
  <si>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</si>
  <si>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</si>
  <si>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</si>
  <si>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</si>
  <si>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</si>
  <si>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</si>
  <si>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</si>
  <si>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</si>
  <si>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</si>
  <si>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</si>
  <si>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</si>
  <si>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</si>
  <si>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</si>
  <si>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</si>
  <si>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</si>
  <si>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</si>
  <si>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</si>
  <si>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</si>
  <si>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</si>
  <si>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</si>
  <si>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</si>
  <si>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</si>
  <si>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</si>
  <si>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</si>
  <si>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</si>
  <si>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</si>
  <si>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</si>
  <si>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</si>
  <si>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</si>
  <si>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</si>
  <si>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</si>
  <si>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</si>
  <si>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</si>
  <si>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</si>
  <si>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</si>
  <si>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</si>
  <si>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</si>
  <si>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</si>
  <si>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</si>
  <si>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</si>
  <si>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</si>
  <si>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</si>
  <si>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</si>
  <si>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</si>
  <si>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</si>
  <si>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</si>
  <si>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</si>
  <si>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</si>
  <si>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</si>
  <si>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</si>
  <si>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</si>
  <si>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</si>
  <si>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</si>
  <si>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</si>
  <si>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</si>
  <si>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</si>
  <si>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</si>
  <si>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</si>
  <si>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</si>
  <si>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</si>
  <si>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</si>
  <si>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</si>
  <si>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</si>
  <si>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</si>
  <si>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</si>
  <si>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</si>
  <si>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</si>
  <si>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</si>
  <si>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</si>
  <si>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</si>
  <si>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</si>
  <si>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</si>
  <si>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</si>
  <si>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</si>
  <si>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</si>
  <si>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</si>
  <si>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</si>
  <si>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</si>
  <si>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</si>
  <si>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</si>
  <si>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</si>
  <si>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</si>
  <si>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</si>
  <si>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</si>
  <si>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</si>
  <si>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</si>
  <si>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</si>
  <si>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29126</t>
  </si>
  <si>
    <t>119</t>
  </si>
  <si>
    <t>Cigna Health and Life Insurance Company</t>
  </si>
  <si>
    <t>various</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</si>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</sst>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169</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0</v>
      </c>
      <c r="Q5" s="219">
        <f>SUM('Pt 2 Premium and Claims'!Q$5,'Pt 2 Premium and Claims'!Q$6,-'Pt 2 Premium and Claims'!Q$7,-'Pt 2 Premium and Claims'!Q$13,'Pt 2 Premium and Claims'!Q$14)</f>
        <v>0</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0</v>
      </c>
      <c r="Q7" s="223">
        <v>0</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0</v>
      </c>
      <c r="E12" s="219">
        <f>'Pt 2 Premium and Claims'!E$54</f>
        <v>0</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1573</v>
      </c>
      <c r="Q12" s="219">
        <f>'Pt 2 Premium and Claims'!Q$54</f>
        <v>-3</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-874</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-1469</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v>0</v>
      </c>
      <c r="F25" s="223"/>
      <c r="G25" s="223"/>
      <c r="H25" s="223"/>
      <c r="I25" s="222">
        <v>0</v>
      </c>
      <c r="J25" s="222">
        <v>0</v>
      </c>
      <c r="K25" s="223">
        <v>0</v>
      </c>
      <c r="L25" s="223"/>
      <c r="M25" s="223"/>
      <c r="N25" s="223"/>
      <c r="O25" s="222"/>
      <c r="P25" s="222">
        <v>-758</v>
      </c>
      <c r="Q25" s="223">
        <v>-758</v>
      </c>
      <c r="R25" s="223"/>
      <c r="S25" s="223"/>
      <c r="T25" s="223"/>
      <c r="U25" s="222">
        <v>0</v>
      </c>
      <c r="V25" s="223">
        <v>0</v>
      </c>
      <c r="W25" s="223"/>
      <c r="X25" s="222">
        <v>0</v>
      </c>
      <c r="Y25" s="223">
        <v>0</v>
      </c>
      <c r="Z25" s="223"/>
      <c r="AA25" s="222">
        <v>421</v>
      </c>
      <c r="AB25" s="223">
        <v>421</v>
      </c>
      <c r="AC25" s="223"/>
      <c r="AD25" s="222"/>
      <c r="AE25" s="276"/>
      <c r="AF25" s="276"/>
      <c r="AG25" s="276"/>
      <c r="AH25" s="279"/>
      <c r="AI25" s="222"/>
      <c r="AJ25" s="276"/>
      <c r="AK25" s="276"/>
      <c r="AL25" s="276"/>
      <c r="AM25" s="279"/>
      <c r="AN25" s="222"/>
      <c r="AO25" s="223"/>
      <c r="AP25" s="223"/>
      <c r="AQ25" s="223"/>
      <c r="AR25" s="223"/>
      <c r="AS25" s="222">
        <v>0</v>
      </c>
      <c r="AT25" s="226">
        <v>708</v>
      </c>
      <c r="AU25" s="226">
        <v>0</v>
      </c>
      <c r="AV25" s="226">
        <v>0</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-2</v>
      </c>
      <c r="AB28" s="223">
        <v>-2</v>
      </c>
      <c r="AC28" s="223"/>
      <c r="AD28" s="222"/>
      <c r="AE28" s="276"/>
      <c r="AF28" s="276"/>
      <c r="AG28" s="276"/>
      <c r="AH28" s="276"/>
      <c r="AI28" s="222"/>
      <c r="AJ28" s="276"/>
      <c r="AK28" s="276"/>
      <c r="AL28" s="276"/>
      <c r="AM28" s="276"/>
      <c r="AN28" s="222"/>
      <c r="AO28" s="223"/>
      <c r="AP28" s="223"/>
      <c r="AQ28" s="223"/>
      <c r="AR28" s="223"/>
      <c r="AS28" s="222">
        <v>0</v>
      </c>
      <c r="AT28" s="226">
        <v>0</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0</v>
      </c>
      <c r="Q30" s="223">
        <v>0</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0</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0</v>
      </c>
      <c r="Q31" s="223">
        <v>0</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0</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0</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0</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0</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0</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0</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0</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0</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0</v>
      </c>
      <c r="Q47" s="223">
        <v>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0</v>
      </c>
      <c r="AU49" s="226">
        <v>0</v>
      </c>
      <c r="AV49" s="226">
        <v>0</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0</v>
      </c>
      <c r="AU50" s="226">
        <v>0</v>
      </c>
      <c r="AV50" s="226">
        <v>0</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2</v>
      </c>
      <c r="AB51" s="223">
        <v>2</v>
      </c>
      <c r="AC51" s="223"/>
      <c r="AD51" s="222"/>
      <c r="AE51" s="276"/>
      <c r="AF51" s="276"/>
      <c r="AG51" s="276"/>
      <c r="AH51" s="276"/>
      <c r="AI51" s="222"/>
      <c r="AJ51" s="276"/>
      <c r="AK51" s="276"/>
      <c r="AL51" s="276"/>
      <c r="AM51" s="276"/>
      <c r="AN51" s="222"/>
      <c r="AO51" s="223"/>
      <c r="AP51" s="223"/>
      <c r="AQ51" s="223"/>
      <c r="AR51" s="223"/>
      <c r="AS51" s="222">
        <v>0</v>
      </c>
      <c r="AT51" s="226">
        <v>0</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0</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0</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0</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v>
      </c>
      <c r="Q5" s="332">
        <v>1</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1</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-1</v>
      </c>
      <c r="Q6" s="325">
        <v>-1</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-1</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0</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0</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0</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1399</v>
      </c>
      <c r="Q23" s="368"/>
      <c r="R23" s="368"/>
      <c r="S23" s="368"/>
      <c r="T23" s="368"/>
      <c r="U23" s="324">
        <v>0</v>
      </c>
      <c r="V23" s="368"/>
      <c r="W23" s="368"/>
      <c r="X23" s="324">
        <v>0</v>
      </c>
      <c r="Y23" s="368"/>
      <c r="Z23" s="368"/>
      <c r="AA23" s="324">
        <v>255</v>
      </c>
      <c r="AB23" s="368"/>
      <c r="AC23" s="368"/>
      <c r="AD23" s="324"/>
      <c r="AE23" s="368"/>
      <c r="AF23" s="368"/>
      <c r="AG23" s="368"/>
      <c r="AH23" s="368"/>
      <c r="AI23" s="324"/>
      <c r="AJ23" s="368"/>
      <c r="AK23" s="368"/>
      <c r="AL23" s="368"/>
      <c r="AM23" s="368"/>
      <c r="AN23" s="324"/>
      <c r="AO23" s="368"/>
      <c r="AP23" s="368"/>
      <c r="AQ23" s="368"/>
      <c r="AR23" s="368"/>
      <c r="AS23" s="324">
        <v>0</v>
      </c>
      <c r="AT23" s="327">
        <v>0</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-4</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0</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0</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0</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0</v>
      </c>
      <c r="K28" s="369"/>
      <c r="L28" s="369"/>
      <c r="M28" s="369"/>
      <c r="N28" s="369"/>
      <c r="O28" s="371"/>
      <c r="P28" s="324">
        <v>-148</v>
      </c>
      <c r="Q28" s="369"/>
      <c r="R28" s="369"/>
      <c r="S28" s="369"/>
      <c r="T28" s="369"/>
      <c r="U28" s="324">
        <v>0</v>
      </c>
      <c r="V28" s="369"/>
      <c r="W28" s="369"/>
      <c r="X28" s="324">
        <v>0</v>
      </c>
      <c r="Y28" s="369"/>
      <c r="Z28" s="369"/>
      <c r="AA28" s="324">
        <v>1129</v>
      </c>
      <c r="AB28" s="369"/>
      <c r="AC28" s="369"/>
      <c r="AD28" s="324"/>
      <c r="AE28" s="368"/>
      <c r="AF28" s="368"/>
      <c r="AG28" s="368"/>
      <c r="AH28" s="368"/>
      <c r="AI28" s="324"/>
      <c r="AJ28" s="368"/>
      <c r="AK28" s="368"/>
      <c r="AL28" s="368"/>
      <c r="AM28" s="368"/>
      <c r="AN28" s="324"/>
      <c r="AO28" s="369"/>
      <c r="AP28" s="369"/>
      <c r="AQ28" s="369"/>
      <c r="AR28" s="369"/>
      <c r="AS28" s="324">
        <v>0</v>
      </c>
      <c r="AT28" s="327">
        <v>-35</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10572</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-17</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12076</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0</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v>0</v>
      </c>
      <c r="F36" s="325"/>
      <c r="G36" s="325"/>
      <c r="H36" s="325"/>
      <c r="I36" s="324">
        <v>0</v>
      </c>
      <c r="J36" s="324">
        <v>0</v>
      </c>
      <c r="K36" s="325">
        <v>0</v>
      </c>
      <c r="L36" s="325"/>
      <c r="M36" s="325"/>
      <c r="N36" s="325"/>
      <c r="O36" s="324"/>
      <c r="P36" s="324">
        <v>-1</v>
      </c>
      <c r="Q36" s="325">
        <v>-1</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0</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0</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0</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0</v>
      </c>
      <c r="E54" s="329">
        <f>E24+E27+E31+E35-E36+E39+E42+E45+E46-E49+E51+E52+E53</f>
        <v>0</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1573</v>
      </c>
      <c r="Q54" s="329">
        <f>Q24+Q27+Q31+Q35-Q36+Q39+Q42+Q45+Q46-Q49+Q51+Q52+Q53</f>
        <v>-3</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-874</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-1469</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0</v>
      </c>
      <c r="D6" s="404">
        <v>0</v>
      </c>
      <c r="E6" s="406">
        <f>SUM('Pt 1 Summary of Data'!E$12,'Pt 1 Summary of Data'!E$22)+SUM('Pt 1 Summary of Data'!G$12,'Pt 1 Summary of Data'!G$22)-SUM('Pt 1 Summary of Data'!H$12,'Pt 1 Summary of Data'!H$22)</f>
        <v>0</v>
      </c>
      <c r="F6" s="406">
        <f>SUM(C6:E6)</f>
        <v>0</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-6607</v>
      </c>
      <c r="N6" s="404">
        <v>-59</v>
      </c>
      <c r="O6" s="406">
        <f>SUM('Pt 1 Summary of Data'!Q$12,'Pt 1 Summary of Data'!Q$22)+SUM('Pt 1 Summary of Data'!S$12,'Pt 1 Summary of Data'!S$22)-SUM('Pt 1 Summary of Data'!T$12,'Pt 1 Summary of Data'!T$22)</f>
        <v>-3</v>
      </c>
      <c r="P6" s="406">
        <f>SUM(M6:O6)</f>
        <v>-6669</v>
      </c>
      <c r="Q6" s="403">
        <v>0</v>
      </c>
      <c r="R6" s="404">
        <v>0</v>
      </c>
      <c r="S6" s="406">
        <f>SUM('Pt 1 Summary of Data'!V$12,'Pt 1 Summary of Data'!V$22)</f>
        <v>0</v>
      </c>
      <c r="T6" s="406">
        <f>SUM(Q6:S6)</f>
        <v>0</v>
      </c>
      <c r="U6" s="403">
        <v>0</v>
      </c>
      <c r="V6" s="404">
        <v>0</v>
      </c>
      <c r="W6" s="406">
        <f>SUM('Pt 1 Summary of Data'!Y$12,'Pt 1 Summary of Data'!Y$22)</f>
        <v>0</v>
      </c>
      <c r="X6" s="406">
        <f>SUM(U6:W6)</f>
        <v>0</v>
      </c>
      <c r="Y6" s="403">
        <v>44791</v>
      </c>
      <c r="Z6" s="404">
        <v>0</v>
      </c>
      <c r="AA6" s="406">
        <f>SUM('Pt 1 Summary of Data'!AB$12,'Pt 1 Summary of Data'!AB$22)</f>
        <v>0</v>
      </c>
      <c r="AB6" s="406">
        <f>SUM(Y6:AA6)</f>
        <v>44791</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2</v>
      </c>
      <c r="N7" s="404">
        <v>0</v>
      </c>
      <c r="O7" s="406">
        <f>SUM('Pt 1 Summary of Data'!Q$37:Q$41)+SUM('Pt 1 Summary of Data'!S$37:S$41)-SUM('Pt 1 Summary of Data'!T$37:T$41)+MAX(0,MIN('Pt 1 Summary of Data'!Q$42+'Pt 1 Summary of Data'!S$42-'Pt 1 Summary of Data'!T$42,0.3%*('Pt 1 Summary of Data'!Q$5+'Pt 1 Summary of Data'!S$5-'Pt 1 Summary of Data'!T$5)))</f>
        <v>0</v>
      </c>
      <c r="P7" s="406">
        <f>SUM(M7:O7)</f>
        <v>2</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0</v>
      </c>
      <c r="D12" s="406">
        <f>SUM(D$6:D$7) - SUM(D$8:D$11)+IF(AND(OR('Company Information'!$C$12="District of Columbia",'Company Information'!$C$12="Massachusetts",'Company Information'!$C$12="Vermont"),SUM($C$6:$F$11,$C$15:$F$16,$C$38:$D$38)&lt;&gt;0),SUM(I$6:I$7) - SUM(I$10:I$11),0)</f>
        <v>0</v>
      </c>
      <c r="E12" s="406">
        <f>SUM(E$6:E$7)-SUM(E$8:E$11)+IF(AND(OR('Company Information'!$C$12="District of Columbia",'Company Information'!$C$12="Massachusetts",'Company Information'!$C$12="Vermont"),SUM($C$6:$F$11,$C$15:$F$16,$C$38:$D$38)&lt;&gt;0),SUM(J$6:J$7)-SUM(J$10:J$11),0)</f>
        <v>0</v>
      </c>
      <c r="F12" s="406">
        <f>IFERROR(SUM(C$12:E$12)+C$17*MAX(0,E$50-C$50)+D$17*MAX(0,E$50-D$50),0)</f>
        <v>0</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-6605</v>
      </c>
      <c r="N12" s="406">
        <f>SUM(N$6:N$7)</f>
        <v>-59</v>
      </c>
      <c r="O12" s="406">
        <f>SUM(O$6:O$7)</f>
        <v>-3</v>
      </c>
      <c r="P12" s="406">
        <f>SUM(M$12:O$12)+M$17*MAX(0,O$50-M$50)+N$17*MAX(0,O$50-N$50)</f>
        <v>-6667</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67186.5</v>
      </c>
      <c r="Z13" s="406">
        <f>1.25*SUM(Z$6:Z$7)</f>
        <v>0</v>
      </c>
      <c r="AA13" s="406">
        <f>SUM(AA$6:AA$7)</f>
        <v>0</v>
      </c>
      <c r="AB13" s="406">
        <f>SUM(AB$6:AB$7)+Y$17*MAX(0,AA$50-Y$50)+Z$17*MAX(0,AA$50-Z$50)</f>
        <v>44791</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-8</v>
      </c>
      <c r="N15" s="409">
        <v>-9</v>
      </c>
      <c r="O15" s="401">
        <f>SUM('Pt 1 Summary of Data'!Q$5:Q$7)+SUM('Pt 1 Summary of Data'!S$5:S$7)-SUM('Pt 1 Summary of Data'!T$5:T$7)+N$56</f>
        <v>0</v>
      </c>
      <c r="P15" s="401">
        <f>SUM(M15:O15)</f>
        <v>-17</v>
      </c>
      <c r="Q15" s="408">
        <v>0</v>
      </c>
      <c r="R15" s="409">
        <v>0</v>
      </c>
      <c r="S15" s="401">
        <f>SUM('Pt 1 Summary of Data'!V$5:V$7)+R$56</f>
        <v>0</v>
      </c>
      <c r="T15" s="401">
        <f>SUM(Q15:S15)</f>
        <v>0</v>
      </c>
      <c r="U15" s="408">
        <v>0</v>
      </c>
      <c r="V15" s="409">
        <v>0</v>
      </c>
      <c r="W15" s="401">
        <f>SUM('Pt 1 Summary of Data'!Y$5:Y$7)+V$56</f>
        <v>0</v>
      </c>
      <c r="X15" s="401">
        <f>SUM(U15:W15)</f>
        <v>0</v>
      </c>
      <c r="Y15" s="408">
        <v>21777</v>
      </c>
      <c r="Z15" s="409">
        <v>-17</v>
      </c>
      <c r="AA15" s="401">
        <f>SUM('Pt 1 Summary of Data'!AB$5:AB$7)+Z$56</f>
        <v>0</v>
      </c>
      <c r="AB15" s="401">
        <f>SUM(Y15:AA15)</f>
        <v>21760</v>
      </c>
      <c r="AC15" s="461"/>
      <c r="AD15" s="460"/>
      <c r="AE15" s="460"/>
      <c r="AF15" s="460"/>
      <c r="AG15" s="461"/>
      <c r="AH15" s="460"/>
      <c r="AI15" s="460"/>
      <c r="AJ15" s="460"/>
      <c r="AK15" s="408"/>
      <c r="AL15" s="409"/>
      <c r="AM15" s="401"/>
      <c r="AN15" s="437"/>
    </row>
    <row r="16" spans="1:40" x14ac:dyDescent="0.2">
      <c r="B16" s="421" t="s">
        <v>311</v>
      </c>
      <c r="C16" s="403">
        <v>0</v>
      </c>
      <c r="D16" s="404">
        <v>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6">
        <f>SUM(C16:E16)</f>
        <v>0</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-563</v>
      </c>
      <c r="N16" s="404">
        <v>-803</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-758</v>
      </c>
      <c r="P16" s="406">
        <f>SUM(M16:O16)</f>
        <v>-2124</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-11144</v>
      </c>
      <c r="Z16" s="404">
        <v>406</v>
      </c>
      <c r="AA16" s="406">
        <f>SUM('Pt 1 Summary of Data'!AB$25:AB$28,'Pt 1 Summary of Data'!AB$30,'Pt 1 Summary of Data'!AB$34:AB$35)+IF('Company Information'!$C$15="No",IF(MAX('Pt 1 Summary of Data'!AB$31:AB$32)=0,MIN('Pt 1 Summary of Data'!AB$31:AB$32),MAX('Pt 1 Summary of Data'!AB$31:AB$32)),SUM('Pt 1 Summary of Data'!AB$31:AB$32))+Z$57</f>
        <v>419</v>
      </c>
      <c r="AB16" s="406">
        <f>SUM(Y16:AA16)</f>
        <v>-10319</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0</v>
      </c>
      <c r="D17" s="406">
        <f>D$15-D$16+IF(AND(OR('Company Information'!$C$12="District of Columbia",'Company Information'!$C$12="Massachusetts",'Company Information'!$C$12="Vermont"),SUM($C$6:$F$11,$C$15:$F$16,$C$38:$D$38)&lt;&gt;0),I$15-I$16,0)</f>
        <v>0</v>
      </c>
      <c r="E17" s="406">
        <f>E$15-E$16+IF(AND(OR('Company Information'!$C$12="District of Columbia",'Company Information'!$C$12="Massachusetts",'Company Information'!$C$12="Vermont"),SUM($C$6:$F$11,$C$15:$F$16,$C$38:$D$38)&lt;&gt;0),J$15-J$16,0)</f>
        <v>0</v>
      </c>
      <c r="F17" s="406">
        <f>F$15-F$16+IF(AND(OR('Company Information'!$C$12="District of Columbia",'Company Information'!$C$12="Massachusetts",'Company Information'!$C$12="Vermont"),SUM($C$6:$F$11,$C$15:$F$16,$C$38:$D$38)&lt;&gt;0),K$15-K$16,0)</f>
        <v>0</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555</v>
      </c>
      <c r="N17" s="406">
        <f>N$15-N$16</f>
        <v>794</v>
      </c>
      <c r="O17" s="406">
        <f>O$15-O$16</f>
        <v>758</v>
      </c>
      <c r="P17" s="406">
        <f>P$15-P$16</f>
        <v>2107</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32921</v>
      </c>
      <c r="Z17" s="406">
        <f>Z$15-Z$16</f>
        <v>-423</v>
      </c>
      <c r="AA17" s="406">
        <f>AA$15-AA$16</f>
        <v>-419</v>
      </c>
      <c r="AB17" s="406">
        <f>AB$15-AB$16</f>
        <v>32079</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0</v>
      </c>
      <c r="N38" s="411">
        <v>0</v>
      </c>
      <c r="O38" s="438">
        <f>('Pt 1 Summary of Data'!Q$59+'Pt 1 Summary of Data'!S$59-'Pt 1 Summary of Data'!T$59)/12</f>
        <v>0</v>
      </c>
      <c r="P38" s="438">
        <f>SUM(M$38:O$38)</f>
        <v>0</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23.25</v>
      </c>
      <c r="Z38" s="411">
        <v>0</v>
      </c>
      <c r="AA38" s="438">
        <f>'Pt 1 Summary of Data'!AB$59/12</f>
        <v>0</v>
      </c>
      <c r="AB38" s="438">
        <f>SUM(Y$38:AA$38)</f>
        <v>23.25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0</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6" t="s">
        <v>509</v>
      </c>
      <c r="D23" s="5"/>
      <c r="E23" s="5"/>
      <c r="F23" s="5"/>
      <c r="G23" s="5"/>
      <c r="H23" s="5"/>
      <c r="I23" s="5"/>
      <c r="J23" s="5"/>
      <c r="K23" s="4"/>
    </row>
    <row r="24" spans="2:12" s="11" customFormat="1" ht="100.15" customHeight="1" x14ac:dyDescent="0.2">
      <c r="B24" s="96" t="s">
        <v>213</v>
      </c>
      <c r="C24" s="3" t="s">
        <v>509</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