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A38" i="10"/>
  <c r="AB38" i="10" s="1"/>
  <c r="AA16" i="10"/>
  <c r="AB16" i="10" s="1"/>
  <c r="Z46" i="10"/>
  <c r="Z17" i="10"/>
  <c r="Z13" i="10"/>
  <c r="Y17" i="10"/>
  <c r="Y13" i="10"/>
  <c r="X41" i="10"/>
  <c r="W16" i="10"/>
  <c r="X16" i="10" s="1"/>
  <c r="T41" i="10"/>
  <c r="S16" i="10"/>
  <c r="T16" i="10" s="1"/>
  <c r="P41" i="10"/>
  <c r="O38" i="10"/>
  <c r="O16" i="10"/>
  <c r="P16" i="10" s="1"/>
  <c r="N17" i="10"/>
  <c r="N45" i="10" s="1"/>
  <c r="N12" i="10"/>
  <c r="M45" i="10"/>
  <c r="M17" i="10"/>
  <c r="M12" i="10"/>
  <c r="L60" i="10"/>
  <c r="L58" i="10" s="1"/>
  <c r="L59" i="10"/>
  <c r="L36" i="10"/>
  <c r="L35" i="10"/>
  <c r="L16" i="10"/>
  <c r="L10" i="10"/>
  <c r="K41" i="10"/>
  <c r="K11" i="10"/>
  <c r="J16" i="10"/>
  <c r="K16" i="10" s="1"/>
  <c r="J11" i="10"/>
  <c r="J10" i="10"/>
  <c r="K10" i="10" s="1"/>
  <c r="G60" i="10"/>
  <c r="G58" i="10" s="1"/>
  <c r="G59" i="10"/>
  <c r="G36" i="10"/>
  <c r="G35" i="10"/>
  <c r="G16" i="10"/>
  <c r="G10" i="10"/>
  <c r="G9" i="10"/>
  <c r="G8" i="10"/>
  <c r="F41" i="10"/>
  <c r="F16" i="10"/>
  <c r="F9" i="10"/>
  <c r="E16" i="10"/>
  <c r="E11" i="10"/>
  <c r="F11" i="10" s="1"/>
  <c r="E10" i="10"/>
  <c r="F10" i="10" s="1"/>
  <c r="E9" i="10"/>
  <c r="E8" i="10"/>
  <c r="F8" i="10" s="1"/>
  <c r="AU55" i="18"/>
  <c r="AU54" i="18"/>
  <c r="AT55" i="18"/>
  <c r="AT22" i="4" s="1"/>
  <c r="AT54" i="18"/>
  <c r="AS55" i="18"/>
  <c r="AS54" i="18"/>
  <c r="AS12" i="4" s="1"/>
  <c r="AC55" i="18"/>
  <c r="AC22" i="4" s="1"/>
  <c r="AC54" i="18"/>
  <c r="AB55" i="18"/>
  <c r="AB54" i="18"/>
  <c r="AB12" i="4" s="1"/>
  <c r="AA6" i="10" s="1"/>
  <c r="AA55" i="18"/>
  <c r="AA22" i="4" s="1"/>
  <c r="AA54" i="18"/>
  <c r="Z55" i="18"/>
  <c r="Z54" i="18"/>
  <c r="Z12" i="4" s="1"/>
  <c r="Y55" i="18"/>
  <c r="Y22" i="4" s="1"/>
  <c r="Y54" i="18"/>
  <c r="X55" i="18"/>
  <c r="X54" i="18"/>
  <c r="W55" i="18"/>
  <c r="W22" i="4" s="1"/>
  <c r="W54" i="18"/>
  <c r="V55" i="18"/>
  <c r="V54" i="18"/>
  <c r="V12" i="4" s="1"/>
  <c r="S6" i="10" s="1"/>
  <c r="U55" i="18"/>
  <c r="U22" i="4" s="1"/>
  <c r="U54" i="18"/>
  <c r="T55" i="18"/>
  <c r="T54" i="18"/>
  <c r="T12" i="4" s="1"/>
  <c r="S55" i="18"/>
  <c r="S22" i="4" s="1"/>
  <c r="S54" i="18"/>
  <c r="R55" i="18"/>
  <c r="R54" i="18"/>
  <c r="R12" i="4" s="1"/>
  <c r="Q55" i="18"/>
  <c r="Q22" i="4" s="1"/>
  <c r="Q54" i="18"/>
  <c r="P55" i="18"/>
  <c r="P54" i="18"/>
  <c r="O55" i="18"/>
  <c r="O22" i="4" s="1"/>
  <c r="O54" i="18"/>
  <c r="N55" i="18"/>
  <c r="N54" i="18"/>
  <c r="N12" i="4" s="1"/>
  <c r="M55" i="18"/>
  <c r="M22" i="4" s="1"/>
  <c r="M54" i="18"/>
  <c r="L55" i="18"/>
  <c r="L54" i="18"/>
  <c r="L12" i="4" s="1"/>
  <c r="K55" i="18"/>
  <c r="K22" i="4" s="1"/>
  <c r="K54" i="18"/>
  <c r="J55" i="18"/>
  <c r="J54" i="18"/>
  <c r="J12" i="4" s="1"/>
  <c r="I55" i="18"/>
  <c r="I22" i="4" s="1"/>
  <c r="I54" i="18"/>
  <c r="H55" i="18"/>
  <c r="H54" i="18"/>
  <c r="G55" i="18"/>
  <c r="G22" i="4" s="1"/>
  <c r="G54" i="18"/>
  <c r="F55" i="18"/>
  <c r="F54" i="18"/>
  <c r="F12" i="4" s="1"/>
  <c r="E55" i="18"/>
  <c r="E22" i="4" s="1"/>
  <c r="E54" i="18"/>
  <c r="D55" i="18"/>
  <c r="D54" i="18"/>
  <c r="D12" i="4" s="1"/>
  <c r="AV60" i="4"/>
  <c r="AU60" i="4"/>
  <c r="AU22" i="4"/>
  <c r="AU12" i="4"/>
  <c r="AU5" i="4"/>
  <c r="AT60" i="4"/>
  <c r="AT12" i="4"/>
  <c r="AT5" i="4"/>
  <c r="AS60" i="4"/>
  <c r="AS22" i="4"/>
  <c r="AS5" i="4"/>
  <c r="AC60" i="4"/>
  <c r="AC12" i="4"/>
  <c r="AC5" i="4"/>
  <c r="AB60" i="4"/>
  <c r="AB22" i="4"/>
  <c r="AB5" i="4"/>
  <c r="AA7" i="10" s="1"/>
  <c r="AB7" i="10" s="1"/>
  <c r="AA60" i="4"/>
  <c r="AA12" i="4"/>
  <c r="AA5" i="4"/>
  <c r="Z60" i="4"/>
  <c r="Z22" i="4"/>
  <c r="Z5" i="4"/>
  <c r="Y60" i="4"/>
  <c r="Y12" i="4"/>
  <c r="W6" i="10" s="1"/>
  <c r="Y5" i="4"/>
  <c r="W15" i="10" s="1"/>
  <c r="X15" i="10" s="1"/>
  <c r="X60" i="4"/>
  <c r="X22" i="4"/>
  <c r="X12" i="4"/>
  <c r="X5" i="4"/>
  <c r="W60" i="4"/>
  <c r="W12" i="4"/>
  <c r="W5" i="4"/>
  <c r="V60" i="4"/>
  <c r="V22" i="4"/>
  <c r="V5" i="4"/>
  <c r="S7" i="10" s="1"/>
  <c r="T7" i="10" s="1"/>
  <c r="U60" i="4"/>
  <c r="U12" i="4"/>
  <c r="U5" i="4"/>
  <c r="T60" i="4"/>
  <c r="T22" i="4"/>
  <c r="T5" i="4"/>
  <c r="S60" i="4"/>
  <c r="S12" i="4"/>
  <c r="S5" i="4"/>
  <c r="R60" i="4"/>
  <c r="R22" i="4"/>
  <c r="R5" i="4"/>
  <c r="Q60" i="4"/>
  <c r="Q12" i="4"/>
  <c r="Q5" i="4"/>
  <c r="O15" i="10" s="1"/>
  <c r="P15" i="10" s="1"/>
  <c r="P17" i="10" s="1"/>
  <c r="P60" i="4"/>
  <c r="P22" i="4"/>
  <c r="P12" i="4"/>
  <c r="P5" i="4"/>
  <c r="O60" i="4"/>
  <c r="O12" i="4"/>
  <c r="L6" i="10" s="1"/>
  <c r="O5" i="4"/>
  <c r="L7" i="10" s="1"/>
  <c r="N60" i="4"/>
  <c r="N22" i="4"/>
  <c r="N5" i="4"/>
  <c r="M60" i="4"/>
  <c r="M12" i="4"/>
  <c r="M5" i="4"/>
  <c r="L60" i="4"/>
  <c r="L22" i="4"/>
  <c r="L5" i="4"/>
  <c r="K60" i="4"/>
  <c r="K12" i="4"/>
  <c r="K5" i="4"/>
  <c r="J15" i="10" s="1"/>
  <c r="J60" i="4"/>
  <c r="J22" i="4"/>
  <c r="J5" i="4"/>
  <c r="I60" i="4"/>
  <c r="I12" i="4"/>
  <c r="G6" i="10" s="1"/>
  <c r="I5" i="4"/>
  <c r="H60" i="4"/>
  <c r="H22" i="4"/>
  <c r="H12" i="4"/>
  <c r="H5" i="4"/>
  <c r="G60" i="4"/>
  <c r="G12" i="4"/>
  <c r="G5" i="4"/>
  <c r="F60" i="4"/>
  <c r="F22" i="4"/>
  <c r="F5" i="4"/>
  <c r="E60" i="4"/>
  <c r="E12" i="4"/>
  <c r="E6" i="10" s="1"/>
  <c r="E5" i="4"/>
  <c r="D60" i="4"/>
  <c r="D22" i="4"/>
  <c r="D5" i="4"/>
  <c r="K15" i="10" l="1"/>
  <c r="F6" i="10"/>
  <c r="T6" i="10"/>
  <c r="AB6" i="10"/>
  <c r="AA13" i="10"/>
  <c r="G15" i="10"/>
  <c r="G7" i="10"/>
  <c r="G19" i="10" s="1"/>
  <c r="J6" i="10"/>
  <c r="J7" i="10"/>
  <c r="K7" i="10" s="1"/>
  <c r="O7" i="10"/>
  <c r="P7" i="10" s="1"/>
  <c r="P38" i="10"/>
  <c r="W7" i="10"/>
  <c r="X7" i="10" s="1"/>
  <c r="U17" i="10" s="1"/>
  <c r="AB42" i="10"/>
  <c r="AB52" i="10"/>
  <c r="W38" i="10"/>
  <c r="X6" i="10"/>
  <c r="U13" i="10" s="1"/>
  <c r="E7" i="10"/>
  <c r="F7" i="10" s="1"/>
  <c r="S15" i="10"/>
  <c r="Y46" i="10"/>
  <c r="AB13" i="10"/>
  <c r="AA15" i="10"/>
  <c r="O6" i="10"/>
  <c r="L15" i="10"/>
  <c r="L19" i="10" s="1"/>
  <c r="W13" i="10"/>
  <c r="E15" i="10"/>
  <c r="O17" i="10"/>
  <c r="O45" i="10" s="1"/>
  <c r="V17" i="10"/>
  <c r="V46" i="10" s="1"/>
  <c r="X13" i="10" l="1"/>
  <c r="U46" i="10"/>
  <c r="J17" i="10"/>
  <c r="P6" i="10"/>
  <c r="O12" i="10"/>
  <c r="P12" i="10" s="1"/>
  <c r="X17" i="10"/>
  <c r="P53" i="10"/>
  <c r="E11" i="16" s="1"/>
  <c r="P39" i="10"/>
  <c r="P45" i="10"/>
  <c r="P52" i="10"/>
  <c r="P42" i="10"/>
  <c r="W17" i="10"/>
  <c r="W46" i="10" s="1"/>
  <c r="F15" i="10"/>
  <c r="D17" i="10" s="1"/>
  <c r="D45" i="10" s="1"/>
  <c r="AA17" i="10"/>
  <c r="AA46" i="10" s="1"/>
  <c r="AB39" i="10" s="1"/>
  <c r="AB15" i="10"/>
  <c r="AB17" i="10" s="1"/>
  <c r="S17" i="10"/>
  <c r="T15" i="10"/>
  <c r="C17" i="10"/>
  <c r="E38" i="10"/>
  <c r="X38" i="10"/>
  <c r="L27" i="10"/>
  <c r="L32" i="10"/>
  <c r="L24" i="10"/>
  <c r="L23" i="10"/>
  <c r="G23" i="10"/>
  <c r="G27" i="10"/>
  <c r="G32" i="10"/>
  <c r="G24" i="10"/>
  <c r="V13" i="10"/>
  <c r="J38" i="10"/>
  <c r="J12" i="10"/>
  <c r="K6" i="10"/>
  <c r="I17" i="10" s="1"/>
  <c r="I45" i="10" s="1"/>
  <c r="I12" i="10"/>
  <c r="H12" i="10"/>
  <c r="E12" i="10"/>
  <c r="L20" i="10"/>
  <c r="L22" i="10" s="1"/>
  <c r="G20" i="10"/>
  <c r="G22" i="10" s="1"/>
  <c r="G21" i="10" l="1"/>
  <c r="G30" i="10"/>
  <c r="L21" i="10"/>
  <c r="L26" i="10" s="1"/>
  <c r="L25" i="10" s="1"/>
  <c r="L28" i="10" s="1"/>
  <c r="L30" i="10"/>
  <c r="F38" i="10"/>
  <c r="AB53" i="10"/>
  <c r="H11" i="16" s="1"/>
  <c r="AB46" i="10"/>
  <c r="K38" i="10"/>
  <c r="J45" i="10"/>
  <c r="F12" i="10"/>
  <c r="C45" i="10"/>
  <c r="L31" i="10"/>
  <c r="L29" i="10" s="1"/>
  <c r="L33" i="10" s="1"/>
  <c r="L34" i="10" s="1"/>
  <c r="H17" i="10"/>
  <c r="X53" i="10"/>
  <c r="G11" i="16" s="1"/>
  <c r="X39" i="10"/>
  <c r="X52" i="10"/>
  <c r="X46" i="10"/>
  <c r="X42" i="10"/>
  <c r="T17" i="10"/>
  <c r="R17" i="10"/>
  <c r="R46" i="10" s="1"/>
  <c r="R13" i="10"/>
  <c r="Q13" i="10"/>
  <c r="Q17" i="10"/>
  <c r="S38" i="10"/>
  <c r="F17" i="10"/>
  <c r="D12" i="10"/>
  <c r="C12" i="10"/>
  <c r="K17" i="10"/>
  <c r="G26" i="10"/>
  <c r="G25" i="10" s="1"/>
  <c r="G28" i="10" s="1"/>
  <c r="G31" i="10"/>
  <c r="G29" i="10" s="1"/>
  <c r="G33" i="10" s="1"/>
  <c r="G34" i="10" s="1"/>
  <c r="E17" i="10"/>
  <c r="E45" i="10" s="1"/>
  <c r="P47" i="10"/>
  <c r="P48" i="10"/>
  <c r="P51" i="10" s="1"/>
  <c r="S13" i="10"/>
  <c r="AB48" i="10" l="1"/>
  <c r="AB51" i="10" s="1"/>
  <c r="AB47" i="10"/>
  <c r="H45" i="10"/>
  <c r="K39" i="10" s="1"/>
  <c r="K12" i="10"/>
  <c r="X47" i="10"/>
  <c r="X48" i="10"/>
  <c r="X51" i="10" s="1"/>
  <c r="T38" i="10"/>
  <c r="S46" i="10"/>
  <c r="T13" i="10"/>
  <c r="Q46" i="10"/>
  <c r="K53" i="10"/>
  <c r="D11" i="16" s="1"/>
  <c r="K52" i="10"/>
  <c r="K45" i="10"/>
  <c r="K42" i="10"/>
  <c r="F42" i="10"/>
  <c r="F52" i="10"/>
  <c r="F45" i="10"/>
  <c r="F53" i="10"/>
  <c r="C11" i="16" s="1"/>
  <c r="F39" i="10"/>
  <c r="T42" i="10" l="1"/>
  <c r="T52" i="10"/>
  <c r="T46" i="10"/>
  <c r="T53" i="10"/>
  <c r="F11" i="16" s="1"/>
  <c r="T39" i="10"/>
  <c r="F47" i="10"/>
  <c r="F48" i="10"/>
  <c r="F51" i="10" s="1"/>
  <c r="K47" i="10"/>
  <c r="K48" i="10"/>
  <c r="K51" i="10" s="1"/>
  <c r="T48" i="10" l="1"/>
  <c r="T51" i="10" s="1"/>
  <c r="T47" i="10"/>
</calcChain>
</file>

<file path=xl/sharedStrings.xml><?xml version="1.0" encoding="utf-8"?>
<sst xmlns="http://schemas.openxmlformats.org/spreadsheetml/2006/main" count="572" uniqueCount="511">
  <si>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</si>
  <si>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</si>
  <si>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</si>
  <si>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</si>
  <si>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</si>
  <si>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</si>
  <si>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</si>
  <si>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</si>
  <si>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</si>
  <si>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</si>
  <si>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</si>
  <si>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</si>
  <si>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</si>
  <si>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</si>
  <si>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</si>
  <si>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</si>
  <si>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</si>
  <si>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</si>
  <si>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</si>
  <si>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</si>
  <si>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</si>
  <si>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</si>
  <si>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</si>
  <si>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</si>
  <si>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</si>
  <si>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</si>
  <si>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</si>
  <si>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</si>
  <si>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</si>
  <si>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</si>
  <si>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</si>
  <si>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</si>
  <si>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</si>
  <si>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</si>
  <si>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</si>
  <si>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</si>
  <si>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</si>
  <si>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</si>
  <si>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</si>
  <si>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</si>
  <si>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</si>
  <si>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</si>
  <si>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</si>
  <si>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</si>
  <si>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</si>
  <si>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</si>
  <si>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</si>
  <si>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</si>
  <si>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</si>
  <si>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</si>
  <si>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</si>
  <si>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</si>
  <si>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</si>
  <si>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</si>
  <si>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</si>
  <si>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</si>
  <si>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</si>
  <si>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</si>
  <si>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</si>
  <si>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</si>
  <si>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</si>
  <si>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</si>
  <si>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</si>
  <si>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</si>
  <si>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</si>
  <si>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</si>
  <si>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</si>
  <si>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</si>
  <si>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</si>
  <si>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</si>
  <si>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</si>
  <si>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</si>
  <si>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</si>
  <si>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</si>
  <si>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</si>
  <si>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</si>
  <si>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</si>
  <si>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</si>
  <si>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</si>
  <si>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</si>
  <si>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</si>
  <si>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</si>
  <si>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</si>
  <si>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</si>
  <si>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</si>
  <si>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</si>
  <si>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</si>
  <si>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</si>
  <si>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</si>
  <si>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</si>
  <si>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</si>
  <si>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</si>
  <si>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</si>
  <si>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</si>
  <si>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</si>
  <si>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</si>
  <si>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</si>
  <si>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</si>
  <si>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</si>
  <si>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</si>
  <si>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</si>
  <si>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</si>
  <si>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</si>
  <si>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</si>
  <si>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</si>
  <si>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</si>
  <si>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</si>
  <si>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</si>
  <si>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</si>
  <si>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</si>
  <si>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</si>
  <si>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</si>
  <si>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</si>
  <si>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</si>
  <si>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</si>
  <si>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</si>
  <si>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</si>
  <si>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</si>
  <si>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</si>
  <si>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</si>
  <si>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</si>
  <si>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</si>
  <si>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</si>
  <si>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</si>
  <si>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</si>
  <si>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</si>
  <si>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</si>
  <si>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</si>
  <si>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</si>
  <si>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</si>
  <si>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</si>
  <si>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</si>
  <si>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</si>
  <si>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</si>
  <si>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</si>
  <si>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</si>
  <si>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</si>
  <si>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</si>
  <si>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</si>
  <si>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</si>
  <si>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</si>
  <si>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</si>
  <si>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</si>
  <si>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</si>
  <si>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</si>
  <si>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</si>
  <si>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</si>
  <si>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</si>
  <si>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</si>
  <si>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</si>
  <si>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</si>
  <si>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</si>
  <si>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</si>
  <si>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</si>
  <si>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</si>
  <si>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</si>
  <si>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</si>
  <si>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</si>
  <si>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</si>
  <si>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</si>
  <si>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</si>
  <si>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</si>
  <si>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</si>
  <si>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</si>
  <si>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</si>
  <si>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</si>
  <si>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</si>
  <si>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</si>
  <si>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</si>
  <si>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</si>
  <si>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</si>
  <si>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</si>
  <si>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</si>
  <si>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</si>
  <si>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</si>
  <si>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</si>
  <si>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</si>
  <si>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</si>
  <si>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</si>
  <si>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</si>
  <si>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</si>
  <si>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</si>
  <si>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</si>
  <si>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</si>
  <si>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</si>
  <si>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</si>
  <si>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</si>
  <si>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</si>
  <si>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</si>
  <si>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</si>
  <si>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</si>
  <si>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</si>
  <si>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</si>
  <si>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</si>
  <si>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</si>
  <si>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</si>
  <si>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</si>
  <si>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</si>
  <si>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</si>
  <si>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</si>
  <si>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</si>
  <si>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</si>
  <si>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</si>
  <si>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</si>
  <si>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</si>
  <si>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</si>
  <si>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</si>
  <si>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</si>
  <si>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</si>
  <si>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</si>
  <si>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</si>
  <si>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</si>
  <si>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</si>
  <si>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</si>
  <si>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</si>
  <si>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</si>
  <si>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</si>
  <si>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</si>
  <si>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</si>
  <si>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</si>
  <si>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</si>
  <si>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</si>
  <si>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</si>
  <si>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</si>
  <si>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</si>
  <si>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</si>
  <si>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</si>
  <si>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</si>
  <si>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</si>
  <si>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</si>
  <si>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</si>
  <si>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</si>
  <si>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</si>
  <si>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</si>
  <si>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</si>
  <si>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</si>
  <si>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</si>
  <si>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</si>
  <si>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</si>
  <si>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</si>
  <si>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</si>
  <si>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</si>
  <si>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</si>
  <si>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</si>
  <si>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</si>
  <si>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</si>
  <si>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</si>
  <si>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</si>
  <si>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</si>
  <si>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</si>
  <si>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</si>
  <si>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</si>
  <si>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</si>
  <si>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</si>
  <si>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</si>
  <si>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</si>
  <si>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</si>
  <si>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</si>
  <si>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</si>
  <si>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</si>
  <si>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</si>
  <si>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</si>
  <si>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</si>
  <si>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</si>
  <si>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</si>
  <si>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</si>
  <si>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</si>
  <si>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</si>
  <si>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</si>
  <si>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</si>
  <si>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</si>
  <si>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</si>
  <si>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</si>
  <si>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</si>
  <si>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</si>
  <si>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</si>
  <si>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</si>
  <si>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</si>
  <si>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</si>
  <si>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</si>
  <si>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</si>
  <si>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</si>
  <si>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</si>
  <si>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</si>
  <si>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</si>
  <si>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</si>
  <si>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</si>
  <si>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</si>
  <si>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</si>
  <si>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</si>
  <si>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</si>
  <si>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</si>
  <si>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</si>
  <si>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</si>
  <si>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</si>
  <si>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</si>
  <si>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</si>
  <si>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</si>
  <si>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</si>
  <si>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</si>
  <si>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</si>
  <si>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</si>
  <si>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</si>
  <si>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</si>
  <si>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</si>
  <si>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</si>
  <si>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</si>
  <si>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</si>
  <si>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</si>
  <si>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</si>
  <si>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</si>
  <si>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</si>
  <si>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</si>
  <si>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</si>
  <si>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</si>
  <si>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</si>
  <si>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</si>
  <si>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</si>
  <si>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</si>
  <si>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</si>
  <si>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</si>
  <si>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</si>
  <si>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</si>
  <si>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</si>
  <si>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</si>
  <si>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</si>
  <si>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</si>
  <si>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</si>
  <si>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</si>
  <si>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</si>
  <si>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</si>
  <si>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</si>
  <si>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</si>
  <si>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</si>
  <si>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</si>
  <si>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</si>
  <si>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</si>
  <si>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</si>
  <si>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</si>
  <si>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</si>
  <si>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</si>
  <si>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</si>
  <si>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</si>
  <si>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</si>
  <si>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</si>
  <si>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</si>
  <si>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</si>
  <si>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</si>
  <si>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</si>
  <si>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</si>
  <si>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</si>
  <si>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</si>
  <si>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</si>
  <si>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</si>
  <si>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</si>
  <si>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</si>
  <si>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</si>
  <si>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</si>
  <si>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</si>
  <si>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</si>
  <si>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</si>
  <si>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</si>
  <si>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</si>
  <si>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</si>
  <si>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</si>
  <si>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</si>
  <si>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</si>
  <si>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</si>
  <si>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</si>
  <si>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</si>
  <si>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</si>
  <si>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</si>
  <si>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</si>
  <si>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</si>
  <si>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</si>
  <si>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</si>
  <si>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</si>
  <si>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</si>
  <si>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</si>
  <si>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</si>
  <si>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</si>
  <si>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</si>
  <si>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</si>
  <si>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</si>
  <si>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</si>
  <si>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</si>
  <si>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</si>
  <si>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</si>
  <si>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</si>
  <si>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</si>
  <si>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</si>
  <si>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</si>
  <si>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</si>
  <si>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</si>
  <si>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</si>
  <si>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</si>
  <si>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</si>
  <si>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</si>
  <si>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</si>
  <si>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</si>
  <si>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</si>
  <si>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</si>
  <si>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</si>
  <si>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</si>
  <si>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</si>
  <si>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</si>
  <si>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</si>
  <si>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</si>
  <si>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</si>
  <si>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</si>
  <si>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</si>
  <si>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</si>
  <si>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</si>
  <si>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</si>
  <si>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</si>
  <si>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</si>
  <si>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</si>
  <si>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</si>
  <si>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</si>
  <si>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</si>
  <si>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</si>
  <si>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</si>
  <si>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</si>
  <si>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</si>
  <si>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</si>
  <si>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</si>
  <si>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</si>
  <si>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</si>
  <si>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</si>
  <si>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</si>
  <si>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</si>
  <si>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</si>
  <si>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</si>
  <si>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</si>
  <si>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</si>
  <si>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</si>
  <si>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</si>
  <si>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</si>
  <si>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</si>
  <si>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</si>
  <si>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</si>
  <si>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</si>
  <si>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</si>
  <si>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</si>
  <si>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</si>
  <si>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</si>
  <si>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</si>
  <si>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</si>
  <si>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</si>
  <si>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</si>
  <si>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</si>
  <si>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</si>
  <si>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</si>
  <si>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</si>
  <si>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</si>
  <si>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</si>
  <si>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</si>
  <si>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</si>
  <si>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</si>
  <si>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</si>
  <si>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</si>
  <si>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</si>
  <si>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</si>
  <si>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</si>
  <si>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</si>
  <si>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</si>
  <si>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</si>
  <si>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</si>
  <si>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</si>
  <si>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</si>
  <si>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</si>
  <si>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</si>
  <si>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</si>
  <si>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</si>
  <si>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</si>
  <si>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</si>
  <si>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</si>
  <si>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</si>
  <si>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</si>
  <si>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</si>
  <si>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</si>
  <si>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</si>
  <si>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</si>
  <si>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</si>
  <si>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</si>
  <si>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</si>
  <si>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</si>
  <si>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</si>
  <si>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</si>
  <si>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</si>
  <si>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</si>
  <si>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</si>
  <si>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</si>
  <si>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</si>
  <si>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</si>
  <si>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</si>
  <si>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Connecticut General Life Insurance Company</t>
  </si>
  <si>
    <t>Cigna Hlth Grp</t>
  </si>
  <si>
    <t>N/A</t>
  </si>
  <si>
    <t>00901</t>
  </si>
  <si>
    <t>2015</t>
  </si>
  <si>
    <t>900 Cottage Grove Road Bloomfield, CT 06002</t>
  </si>
  <si>
    <t>060303370</t>
  </si>
  <si>
    <t>062308</t>
  </si>
  <si>
    <t>62308</t>
  </si>
  <si>
    <t>85994</t>
  </si>
  <si>
    <t>Northern Mariana Islands</t>
  </si>
  <si>
    <t>119</t>
  </si>
  <si>
    <t>Cigna Health and Life Insurance Company</t>
  </si>
  <si>
    <t>various</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</si>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</sst>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507</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506</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0</v>
      </c>
      <c r="E5" s="219">
        <f>SUM('Pt 2 Premium and Claims'!E$5,'Pt 2 Premium and Claims'!E$6,-'Pt 2 Premium and Claims'!E$7,-'Pt 2 Premium and Claims'!E$13,'Pt 2 Premium and Claims'!E$14:'Pt 2 Premium and Claims'!E$17)</f>
        <v>0</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0</v>
      </c>
      <c r="K5" s="219">
        <f>SUM('Pt 2 Premium and Claims'!K$5,'Pt 2 Premium and Claims'!K$6,-'Pt 2 Premium and Claims'!K$7,-'Pt 2 Premium and Claims'!K$13,'Pt 2 Premium and Claims'!K$14,'Pt 2 Premium and Claims'!K$16:'Pt 2 Premium and Claims'!K$17)</f>
        <v>0</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0</v>
      </c>
      <c r="Q5" s="219">
        <f>SUM('Pt 2 Premium and Claims'!Q$5,'Pt 2 Premium and Claims'!Q$6,-'Pt 2 Premium and Claims'!Q$7,-'Pt 2 Premium and Claims'!Q$13,'Pt 2 Premium and Claims'!Q$14)</f>
        <v>0</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0</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c r="G7" s="223"/>
      <c r="H7" s="223"/>
      <c r="I7" s="222">
        <v>0</v>
      </c>
      <c r="J7" s="222">
        <v>0</v>
      </c>
      <c r="K7" s="223">
        <v>0</v>
      </c>
      <c r="L7" s="223"/>
      <c r="M7" s="223"/>
      <c r="N7" s="223"/>
      <c r="O7" s="222"/>
      <c r="P7" s="222">
        <v>0</v>
      </c>
      <c r="Q7" s="223">
        <v>0</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0</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0</v>
      </c>
      <c r="E12" s="219">
        <f>'Pt 2 Premium and Claims'!E$54</f>
        <v>0</v>
      </c>
      <c r="F12" s="219">
        <f>'Pt 2 Premium and Claims'!F$54</f>
        <v>0</v>
      </c>
      <c r="G12" s="219">
        <f>'Pt 2 Premium and Claims'!G$54</f>
        <v>0</v>
      </c>
      <c r="H12" s="219">
        <f>'Pt 2 Premium and Claims'!H$54</f>
        <v>0</v>
      </c>
      <c r="I12" s="218">
        <f>'Pt 2 Premium and Claims'!I$54</f>
        <v>0</v>
      </c>
      <c r="J12" s="218">
        <f>'Pt 2 Premium and Claims'!J$54</f>
        <v>0</v>
      </c>
      <c r="K12" s="219">
        <f>'Pt 2 Premium and Claims'!K$54</f>
        <v>0</v>
      </c>
      <c r="L12" s="219">
        <f>'Pt 2 Premium and Claims'!L$54</f>
        <v>0</v>
      </c>
      <c r="M12" s="219">
        <f>'Pt 2 Premium and Claims'!M$54</f>
        <v>0</v>
      </c>
      <c r="N12" s="219">
        <f>'Pt 2 Premium and Claims'!N$54</f>
        <v>0</v>
      </c>
      <c r="O12" s="218">
        <f>'Pt 2 Premium and Claims'!O$54</f>
        <v>0</v>
      </c>
      <c r="P12" s="218">
        <f>'Pt 2 Premium and Claims'!P$54</f>
        <v>0</v>
      </c>
      <c r="Q12" s="219">
        <f>'Pt 2 Premium and Claims'!Q$54</f>
        <v>0</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0</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0</v>
      </c>
      <c r="AU12" s="220">
        <f>'Pt 2 Premium and Claims'!AU$54</f>
        <v>0</v>
      </c>
      <c r="AV12" s="297"/>
      <c r="AW12" s="302"/>
    </row>
    <row r="13" spans="1:49" ht="25.5" x14ac:dyDescent="0.2">
      <c r="B13" s="245" t="s">
        <v>230</v>
      </c>
      <c r="C13" s="209" t="s">
        <v>37</v>
      </c>
      <c r="D13" s="222">
        <v>0</v>
      </c>
      <c r="E13" s="223">
        <v>0</v>
      </c>
      <c r="F13" s="223"/>
      <c r="G13" s="274"/>
      <c r="H13" s="275"/>
      <c r="I13" s="222">
        <v>0</v>
      </c>
      <c r="J13" s="222">
        <v>0</v>
      </c>
      <c r="K13" s="223">
        <v>0</v>
      </c>
      <c r="L13" s="223"/>
      <c r="M13" s="274"/>
      <c r="N13" s="275"/>
      <c r="O13" s="222"/>
      <c r="P13" s="222">
        <v>0</v>
      </c>
      <c r="Q13" s="223">
        <v>0</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v>0</v>
      </c>
      <c r="E14" s="223">
        <v>0</v>
      </c>
      <c r="F14" s="223"/>
      <c r="G14" s="273"/>
      <c r="H14" s="276"/>
      <c r="I14" s="222">
        <v>0</v>
      </c>
      <c r="J14" s="222">
        <v>0</v>
      </c>
      <c r="K14" s="223">
        <v>0</v>
      </c>
      <c r="L14" s="223"/>
      <c r="M14" s="273"/>
      <c r="N14" s="276"/>
      <c r="O14" s="222"/>
      <c r="P14" s="222">
        <v>0</v>
      </c>
      <c r="Q14" s="223">
        <v>0</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0</v>
      </c>
      <c r="AU14" s="226">
        <v>0</v>
      </c>
      <c r="AV14" s="296"/>
      <c r="AW14" s="303"/>
    </row>
    <row r="15" spans="1:49" ht="38.25" x14ac:dyDescent="0.2">
      <c r="B15" s="245" t="s">
        <v>232</v>
      </c>
      <c r="C15" s="209" t="s">
        <v>7</v>
      </c>
      <c r="D15" s="222">
        <v>0</v>
      </c>
      <c r="E15" s="223">
        <v>0</v>
      </c>
      <c r="F15" s="223"/>
      <c r="G15" s="273"/>
      <c r="H15" s="279"/>
      <c r="I15" s="222">
        <v>0</v>
      </c>
      <c r="J15" s="222">
        <v>0</v>
      </c>
      <c r="K15" s="223">
        <v>0</v>
      </c>
      <c r="L15" s="223"/>
      <c r="M15" s="273"/>
      <c r="N15" s="279"/>
      <c r="O15" s="222"/>
      <c r="P15" s="222">
        <v>0</v>
      </c>
      <c r="Q15" s="223">
        <v>0</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0</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0</v>
      </c>
      <c r="E25" s="223">
        <v>0</v>
      </c>
      <c r="F25" s="223"/>
      <c r="G25" s="223"/>
      <c r="H25" s="223"/>
      <c r="I25" s="222">
        <v>0</v>
      </c>
      <c r="J25" s="222">
        <v>0</v>
      </c>
      <c r="K25" s="223">
        <v>0</v>
      </c>
      <c r="L25" s="223"/>
      <c r="M25" s="223"/>
      <c r="N25" s="223"/>
      <c r="O25" s="222"/>
      <c r="P25" s="222">
        <v>0</v>
      </c>
      <c r="Q25" s="223">
        <v>0</v>
      </c>
      <c r="R25" s="223"/>
      <c r="S25" s="223"/>
      <c r="T25" s="223"/>
      <c r="U25" s="222">
        <v>0</v>
      </c>
      <c r="V25" s="223">
        <v>0</v>
      </c>
      <c r="W25" s="223"/>
      <c r="X25" s="222">
        <v>0</v>
      </c>
      <c r="Y25" s="223">
        <v>0</v>
      </c>
      <c r="Z25" s="223"/>
      <c r="AA25" s="222">
        <v>0</v>
      </c>
      <c r="AB25" s="223">
        <v>0</v>
      </c>
      <c r="AC25" s="223"/>
      <c r="AD25" s="222"/>
      <c r="AE25" s="276"/>
      <c r="AF25" s="276"/>
      <c r="AG25" s="276"/>
      <c r="AH25" s="279"/>
      <c r="AI25" s="222"/>
      <c r="AJ25" s="276"/>
      <c r="AK25" s="276"/>
      <c r="AL25" s="276"/>
      <c r="AM25" s="279"/>
      <c r="AN25" s="222"/>
      <c r="AO25" s="223"/>
      <c r="AP25" s="223"/>
      <c r="AQ25" s="223"/>
      <c r="AR25" s="223"/>
      <c r="AS25" s="222">
        <v>0</v>
      </c>
      <c r="AT25" s="226">
        <v>0</v>
      </c>
      <c r="AU25" s="226">
        <v>0</v>
      </c>
      <c r="AV25" s="226">
        <v>0</v>
      </c>
      <c r="AW25" s="303"/>
    </row>
    <row r="26" spans="1:49" s="11" customFormat="1" x14ac:dyDescent="0.2">
      <c r="A26" s="41"/>
      <c r="B26" s="248" t="s">
        <v>242</v>
      </c>
      <c r="C26" s="209"/>
      <c r="D26" s="222">
        <v>0</v>
      </c>
      <c r="E26" s="223">
        <v>0</v>
      </c>
      <c r="F26" s="223"/>
      <c r="G26" s="223"/>
      <c r="H26" s="223"/>
      <c r="I26" s="222">
        <v>0</v>
      </c>
      <c r="J26" s="222">
        <v>0</v>
      </c>
      <c r="K26" s="223">
        <v>0</v>
      </c>
      <c r="L26" s="223"/>
      <c r="M26" s="223"/>
      <c r="N26" s="223"/>
      <c r="O26" s="222"/>
      <c r="P26" s="222">
        <v>0</v>
      </c>
      <c r="Q26" s="223">
        <v>0</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0</v>
      </c>
      <c r="E27" s="223">
        <v>0</v>
      </c>
      <c r="F27" s="223"/>
      <c r="G27" s="223"/>
      <c r="H27" s="223"/>
      <c r="I27" s="222">
        <v>0</v>
      </c>
      <c r="J27" s="222">
        <v>0</v>
      </c>
      <c r="K27" s="223">
        <v>0</v>
      </c>
      <c r="L27" s="223"/>
      <c r="M27" s="223"/>
      <c r="N27" s="223"/>
      <c r="O27" s="222"/>
      <c r="P27" s="222">
        <v>0</v>
      </c>
      <c r="Q27" s="223">
        <v>0</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0</v>
      </c>
      <c r="AU27" s="226">
        <v>0</v>
      </c>
      <c r="AV27" s="299"/>
      <c r="AW27" s="303"/>
    </row>
    <row r="28" spans="1:49" s="11" customFormat="1" x14ac:dyDescent="0.2">
      <c r="A28" s="41"/>
      <c r="B28" s="248" t="s">
        <v>244</v>
      </c>
      <c r="C28" s="209"/>
      <c r="D28" s="222">
        <v>0</v>
      </c>
      <c r="E28" s="223">
        <v>0</v>
      </c>
      <c r="F28" s="223"/>
      <c r="G28" s="223"/>
      <c r="H28" s="223"/>
      <c r="I28" s="222">
        <v>0</v>
      </c>
      <c r="J28" s="222">
        <v>0</v>
      </c>
      <c r="K28" s="223">
        <v>0</v>
      </c>
      <c r="L28" s="223"/>
      <c r="M28" s="223"/>
      <c r="N28" s="223"/>
      <c r="O28" s="222"/>
      <c r="P28" s="222">
        <v>0</v>
      </c>
      <c r="Q28" s="223">
        <v>0</v>
      </c>
      <c r="R28" s="223"/>
      <c r="S28" s="223"/>
      <c r="T28" s="223"/>
      <c r="U28" s="222">
        <v>0</v>
      </c>
      <c r="V28" s="223">
        <v>0</v>
      </c>
      <c r="W28" s="223"/>
      <c r="X28" s="222">
        <v>0</v>
      </c>
      <c r="Y28" s="223">
        <v>0</v>
      </c>
      <c r="Z28" s="223"/>
      <c r="AA28" s="222">
        <v>0</v>
      </c>
      <c r="AB28" s="223">
        <v>0</v>
      </c>
      <c r="AC28" s="223"/>
      <c r="AD28" s="222"/>
      <c r="AE28" s="276"/>
      <c r="AF28" s="276"/>
      <c r="AG28" s="276"/>
      <c r="AH28" s="276"/>
      <c r="AI28" s="222"/>
      <c r="AJ28" s="276"/>
      <c r="AK28" s="276"/>
      <c r="AL28" s="276"/>
      <c r="AM28" s="276"/>
      <c r="AN28" s="222"/>
      <c r="AO28" s="223"/>
      <c r="AP28" s="223"/>
      <c r="AQ28" s="223"/>
      <c r="AR28" s="223"/>
      <c r="AS28" s="222">
        <v>0</v>
      </c>
      <c r="AT28" s="226">
        <v>0</v>
      </c>
      <c r="AU28" s="226">
        <v>0</v>
      </c>
      <c r="AV28" s="226">
        <v>0</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0</v>
      </c>
      <c r="E30" s="223">
        <v>0</v>
      </c>
      <c r="F30" s="223"/>
      <c r="G30" s="223"/>
      <c r="H30" s="223"/>
      <c r="I30" s="222">
        <v>0</v>
      </c>
      <c r="J30" s="222">
        <v>0</v>
      </c>
      <c r="K30" s="223">
        <v>0</v>
      </c>
      <c r="L30" s="223"/>
      <c r="M30" s="223"/>
      <c r="N30" s="223"/>
      <c r="O30" s="222"/>
      <c r="P30" s="222">
        <v>0</v>
      </c>
      <c r="Q30" s="223">
        <v>0</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0</v>
      </c>
      <c r="AU30" s="226">
        <v>0</v>
      </c>
      <c r="AV30" s="226">
        <v>0</v>
      </c>
      <c r="AW30" s="303"/>
    </row>
    <row r="31" spans="1:49" x14ac:dyDescent="0.2">
      <c r="B31" s="248" t="s">
        <v>247</v>
      </c>
      <c r="C31" s="209"/>
      <c r="D31" s="222">
        <v>0</v>
      </c>
      <c r="E31" s="223">
        <v>0</v>
      </c>
      <c r="F31" s="223"/>
      <c r="G31" s="223"/>
      <c r="H31" s="223"/>
      <c r="I31" s="222">
        <v>0</v>
      </c>
      <c r="J31" s="222">
        <v>0</v>
      </c>
      <c r="K31" s="223">
        <v>0</v>
      </c>
      <c r="L31" s="223"/>
      <c r="M31" s="223"/>
      <c r="N31" s="223"/>
      <c r="O31" s="222"/>
      <c r="P31" s="222">
        <v>0</v>
      </c>
      <c r="Q31" s="223">
        <v>0</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0</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0</v>
      </c>
      <c r="F34" s="223"/>
      <c r="G34" s="223"/>
      <c r="H34" s="223"/>
      <c r="I34" s="222">
        <v>0</v>
      </c>
      <c r="J34" s="222">
        <v>0</v>
      </c>
      <c r="K34" s="223">
        <v>0</v>
      </c>
      <c r="L34" s="223"/>
      <c r="M34" s="223"/>
      <c r="N34" s="223"/>
      <c r="O34" s="222"/>
      <c r="P34" s="222">
        <v>0</v>
      </c>
      <c r="Q34" s="223">
        <v>0</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0</v>
      </c>
      <c r="E35" s="223">
        <v>0</v>
      </c>
      <c r="F35" s="223"/>
      <c r="G35" s="223"/>
      <c r="H35" s="223"/>
      <c r="I35" s="222">
        <v>0</v>
      </c>
      <c r="J35" s="222">
        <v>0</v>
      </c>
      <c r="K35" s="223">
        <v>0</v>
      </c>
      <c r="L35" s="223"/>
      <c r="M35" s="223"/>
      <c r="N35" s="223"/>
      <c r="O35" s="222"/>
      <c r="P35" s="222">
        <v>0</v>
      </c>
      <c r="Q35" s="223">
        <v>0</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0</v>
      </c>
      <c r="AU35" s="226">
        <v>0</v>
      </c>
      <c r="AV35" s="226">
        <v>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0</v>
      </c>
      <c r="E37" s="231">
        <v>0</v>
      </c>
      <c r="F37" s="231"/>
      <c r="G37" s="231"/>
      <c r="H37" s="231"/>
      <c r="I37" s="230">
        <v>0</v>
      </c>
      <c r="J37" s="230">
        <v>0</v>
      </c>
      <c r="K37" s="231">
        <v>0</v>
      </c>
      <c r="L37" s="231"/>
      <c r="M37" s="231"/>
      <c r="N37" s="231"/>
      <c r="O37" s="230"/>
      <c r="P37" s="230">
        <v>0</v>
      </c>
      <c r="Q37" s="231">
        <v>0</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0</v>
      </c>
      <c r="AU37" s="232">
        <v>0</v>
      </c>
      <c r="AV37" s="232">
        <v>0</v>
      </c>
      <c r="AW37" s="302"/>
    </row>
    <row r="38" spans="1:49" x14ac:dyDescent="0.2">
      <c r="B38" s="245" t="s">
        <v>254</v>
      </c>
      <c r="C38" s="209" t="s">
        <v>16</v>
      </c>
      <c r="D38" s="222">
        <v>0</v>
      </c>
      <c r="E38" s="223">
        <v>0</v>
      </c>
      <c r="F38" s="223"/>
      <c r="G38" s="223"/>
      <c r="H38" s="223"/>
      <c r="I38" s="222">
        <v>0</v>
      </c>
      <c r="J38" s="222">
        <v>0</v>
      </c>
      <c r="K38" s="223">
        <v>0</v>
      </c>
      <c r="L38" s="223"/>
      <c r="M38" s="223"/>
      <c r="N38" s="223"/>
      <c r="O38" s="222"/>
      <c r="P38" s="222">
        <v>0</v>
      </c>
      <c r="Q38" s="223">
        <v>0</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0</v>
      </c>
      <c r="AU38" s="226">
        <v>0</v>
      </c>
      <c r="AV38" s="226">
        <v>0</v>
      </c>
      <c r="AW38" s="303"/>
    </row>
    <row r="39" spans="1:49" x14ac:dyDescent="0.2">
      <c r="B39" s="248" t="s">
        <v>255</v>
      </c>
      <c r="C39" s="209" t="s">
        <v>17</v>
      </c>
      <c r="D39" s="222">
        <v>0</v>
      </c>
      <c r="E39" s="223">
        <v>0</v>
      </c>
      <c r="F39" s="223"/>
      <c r="G39" s="223"/>
      <c r="H39" s="223"/>
      <c r="I39" s="222">
        <v>0</v>
      </c>
      <c r="J39" s="222">
        <v>0</v>
      </c>
      <c r="K39" s="223">
        <v>0</v>
      </c>
      <c r="L39" s="223"/>
      <c r="M39" s="223"/>
      <c r="N39" s="223"/>
      <c r="O39" s="222"/>
      <c r="P39" s="222">
        <v>0</v>
      </c>
      <c r="Q39" s="223">
        <v>0</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0</v>
      </c>
      <c r="AU39" s="226">
        <v>0</v>
      </c>
      <c r="AV39" s="226">
        <v>0</v>
      </c>
      <c r="AW39" s="303"/>
    </row>
    <row r="40" spans="1:49" x14ac:dyDescent="0.2">
      <c r="B40" s="248" t="s">
        <v>256</v>
      </c>
      <c r="C40" s="209" t="s">
        <v>38</v>
      </c>
      <c r="D40" s="222">
        <v>0</v>
      </c>
      <c r="E40" s="223">
        <v>0</v>
      </c>
      <c r="F40" s="223"/>
      <c r="G40" s="223"/>
      <c r="H40" s="223"/>
      <c r="I40" s="222">
        <v>0</v>
      </c>
      <c r="J40" s="222">
        <v>0</v>
      </c>
      <c r="K40" s="223">
        <v>0</v>
      </c>
      <c r="L40" s="223"/>
      <c r="M40" s="223"/>
      <c r="N40" s="223"/>
      <c r="O40" s="222"/>
      <c r="P40" s="222">
        <v>0</v>
      </c>
      <c r="Q40" s="223">
        <v>0</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0</v>
      </c>
      <c r="AU40" s="226">
        <v>0</v>
      </c>
      <c r="AV40" s="226">
        <v>0</v>
      </c>
      <c r="AW40" s="303"/>
    </row>
    <row r="41" spans="1:49" s="11" customFormat="1" ht="25.5" x14ac:dyDescent="0.2">
      <c r="A41" s="41"/>
      <c r="B41" s="248" t="s">
        <v>257</v>
      </c>
      <c r="C41" s="209" t="s">
        <v>129</v>
      </c>
      <c r="D41" s="222">
        <v>0</v>
      </c>
      <c r="E41" s="223">
        <v>0</v>
      </c>
      <c r="F41" s="223"/>
      <c r="G41" s="223"/>
      <c r="H41" s="223"/>
      <c r="I41" s="222">
        <v>0</v>
      </c>
      <c r="J41" s="222">
        <v>0</v>
      </c>
      <c r="K41" s="223">
        <v>0</v>
      </c>
      <c r="L41" s="223"/>
      <c r="M41" s="223"/>
      <c r="N41" s="223"/>
      <c r="O41" s="222"/>
      <c r="P41" s="222">
        <v>0</v>
      </c>
      <c r="Q41" s="223">
        <v>0</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0</v>
      </c>
      <c r="AU41" s="226">
        <v>0</v>
      </c>
      <c r="AV41" s="226">
        <v>0</v>
      </c>
      <c r="AW41" s="303"/>
    </row>
    <row r="42" spans="1:49" s="11" customFormat="1" ht="24.95" customHeight="1" x14ac:dyDescent="0.2">
      <c r="A42" s="41"/>
      <c r="B42" s="245" t="s">
        <v>258</v>
      </c>
      <c r="C42" s="209" t="s">
        <v>87</v>
      </c>
      <c r="D42" s="222">
        <v>0</v>
      </c>
      <c r="E42" s="223">
        <v>0</v>
      </c>
      <c r="F42" s="223"/>
      <c r="G42" s="223"/>
      <c r="H42" s="223"/>
      <c r="I42" s="222">
        <v>0</v>
      </c>
      <c r="J42" s="222">
        <v>0</v>
      </c>
      <c r="K42" s="223">
        <v>0</v>
      </c>
      <c r="L42" s="223"/>
      <c r="M42" s="223"/>
      <c r="N42" s="223"/>
      <c r="O42" s="222"/>
      <c r="P42" s="222">
        <v>0</v>
      </c>
      <c r="Q42" s="223">
        <v>0</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0</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0</v>
      </c>
      <c r="E44" s="231">
        <v>0</v>
      </c>
      <c r="F44" s="231"/>
      <c r="G44" s="231"/>
      <c r="H44" s="231"/>
      <c r="I44" s="230">
        <v>0</v>
      </c>
      <c r="J44" s="230">
        <v>0</v>
      </c>
      <c r="K44" s="231">
        <v>0</v>
      </c>
      <c r="L44" s="231"/>
      <c r="M44" s="231"/>
      <c r="N44" s="231"/>
      <c r="O44" s="230"/>
      <c r="P44" s="230">
        <v>0</v>
      </c>
      <c r="Q44" s="231">
        <v>0</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0</v>
      </c>
      <c r="AU44" s="232">
        <v>0</v>
      </c>
      <c r="AV44" s="232">
        <v>0</v>
      </c>
      <c r="AW44" s="302"/>
    </row>
    <row r="45" spans="1:49" x14ac:dyDescent="0.2">
      <c r="B45" s="251" t="s">
        <v>261</v>
      </c>
      <c r="C45" s="209" t="s">
        <v>19</v>
      </c>
      <c r="D45" s="222">
        <v>0</v>
      </c>
      <c r="E45" s="223">
        <v>0</v>
      </c>
      <c r="F45" s="223"/>
      <c r="G45" s="223"/>
      <c r="H45" s="223"/>
      <c r="I45" s="222">
        <v>0</v>
      </c>
      <c r="J45" s="222">
        <v>0</v>
      </c>
      <c r="K45" s="223">
        <v>0</v>
      </c>
      <c r="L45" s="223"/>
      <c r="M45" s="223"/>
      <c r="N45" s="223"/>
      <c r="O45" s="222"/>
      <c r="P45" s="222">
        <v>0</v>
      </c>
      <c r="Q45" s="223">
        <v>0</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0</v>
      </c>
      <c r="AU45" s="226">
        <v>0</v>
      </c>
      <c r="AV45" s="226">
        <v>0</v>
      </c>
      <c r="AW45" s="303"/>
    </row>
    <row r="46" spans="1:49" x14ac:dyDescent="0.2">
      <c r="B46" s="251" t="s">
        <v>262</v>
      </c>
      <c r="C46" s="209" t="s">
        <v>20</v>
      </c>
      <c r="D46" s="222">
        <v>0</v>
      </c>
      <c r="E46" s="223">
        <v>0</v>
      </c>
      <c r="F46" s="223"/>
      <c r="G46" s="223"/>
      <c r="H46" s="223"/>
      <c r="I46" s="222">
        <v>0</v>
      </c>
      <c r="J46" s="222">
        <v>0</v>
      </c>
      <c r="K46" s="223">
        <v>0</v>
      </c>
      <c r="L46" s="223"/>
      <c r="M46" s="223"/>
      <c r="N46" s="223"/>
      <c r="O46" s="222"/>
      <c r="P46" s="222">
        <v>0</v>
      </c>
      <c r="Q46" s="223">
        <v>0</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0</v>
      </c>
      <c r="AU46" s="226">
        <v>0</v>
      </c>
      <c r="AV46" s="226">
        <v>0</v>
      </c>
      <c r="AW46" s="303"/>
    </row>
    <row r="47" spans="1:49" x14ac:dyDescent="0.2">
      <c r="B47" s="251" t="s">
        <v>263</v>
      </c>
      <c r="C47" s="209" t="s">
        <v>21</v>
      </c>
      <c r="D47" s="222">
        <v>0</v>
      </c>
      <c r="E47" s="223">
        <v>0</v>
      </c>
      <c r="F47" s="223"/>
      <c r="G47" s="223"/>
      <c r="H47" s="223"/>
      <c r="I47" s="222">
        <v>0</v>
      </c>
      <c r="J47" s="222">
        <v>0</v>
      </c>
      <c r="K47" s="223">
        <v>0</v>
      </c>
      <c r="L47" s="223"/>
      <c r="M47" s="223"/>
      <c r="N47" s="223"/>
      <c r="O47" s="222"/>
      <c r="P47" s="222">
        <v>0</v>
      </c>
      <c r="Q47" s="223">
        <v>0</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0</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c r="G49" s="223"/>
      <c r="H49" s="223"/>
      <c r="I49" s="222">
        <v>0</v>
      </c>
      <c r="J49" s="222">
        <v>0</v>
      </c>
      <c r="K49" s="223">
        <v>0</v>
      </c>
      <c r="L49" s="223"/>
      <c r="M49" s="223"/>
      <c r="N49" s="223"/>
      <c r="O49" s="222"/>
      <c r="P49" s="222">
        <v>0</v>
      </c>
      <c r="Q49" s="223">
        <v>0</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0</v>
      </c>
      <c r="AU49" s="226">
        <v>0</v>
      </c>
      <c r="AV49" s="226">
        <v>0</v>
      </c>
      <c r="AW49" s="303"/>
    </row>
    <row r="50" spans="2:49" ht="25.5" x14ac:dyDescent="0.2">
      <c r="B50" s="245" t="s">
        <v>265</v>
      </c>
      <c r="C50" s="209"/>
      <c r="D50" s="222">
        <v>0</v>
      </c>
      <c r="E50" s="223">
        <v>0</v>
      </c>
      <c r="F50" s="223"/>
      <c r="G50" s="223"/>
      <c r="H50" s="223"/>
      <c r="I50" s="222">
        <v>0</v>
      </c>
      <c r="J50" s="222">
        <v>0</v>
      </c>
      <c r="K50" s="223">
        <v>0</v>
      </c>
      <c r="L50" s="223"/>
      <c r="M50" s="223"/>
      <c r="N50" s="223"/>
      <c r="O50" s="222"/>
      <c r="P50" s="222">
        <v>0</v>
      </c>
      <c r="Q50" s="223">
        <v>0</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0</v>
      </c>
      <c r="AU50" s="226">
        <v>0</v>
      </c>
      <c r="AV50" s="226">
        <v>0</v>
      </c>
      <c r="AW50" s="303"/>
    </row>
    <row r="51" spans="2:49" x14ac:dyDescent="0.2">
      <c r="B51" s="245" t="s">
        <v>266</v>
      </c>
      <c r="C51" s="209"/>
      <c r="D51" s="222">
        <v>0</v>
      </c>
      <c r="E51" s="223">
        <v>0</v>
      </c>
      <c r="F51" s="223"/>
      <c r="G51" s="223"/>
      <c r="H51" s="223"/>
      <c r="I51" s="222">
        <v>0</v>
      </c>
      <c r="J51" s="222">
        <v>0</v>
      </c>
      <c r="K51" s="223">
        <v>0</v>
      </c>
      <c r="L51" s="223"/>
      <c r="M51" s="223"/>
      <c r="N51" s="223"/>
      <c r="O51" s="222"/>
      <c r="P51" s="222">
        <v>0</v>
      </c>
      <c r="Q51" s="223">
        <v>0</v>
      </c>
      <c r="R51" s="223"/>
      <c r="S51" s="223"/>
      <c r="T51" s="223"/>
      <c r="U51" s="222">
        <v>0</v>
      </c>
      <c r="V51" s="223">
        <v>0</v>
      </c>
      <c r="W51" s="223"/>
      <c r="X51" s="222">
        <v>0</v>
      </c>
      <c r="Y51" s="223">
        <v>0</v>
      </c>
      <c r="Z51" s="223"/>
      <c r="AA51" s="222">
        <v>0</v>
      </c>
      <c r="AB51" s="223">
        <v>0</v>
      </c>
      <c r="AC51" s="223"/>
      <c r="AD51" s="222"/>
      <c r="AE51" s="276"/>
      <c r="AF51" s="276"/>
      <c r="AG51" s="276"/>
      <c r="AH51" s="276"/>
      <c r="AI51" s="222"/>
      <c r="AJ51" s="276"/>
      <c r="AK51" s="276"/>
      <c r="AL51" s="276"/>
      <c r="AM51" s="276"/>
      <c r="AN51" s="222"/>
      <c r="AO51" s="223"/>
      <c r="AP51" s="223"/>
      <c r="AQ51" s="223"/>
      <c r="AR51" s="223"/>
      <c r="AS51" s="222">
        <v>0</v>
      </c>
      <c r="AT51" s="226">
        <v>0</v>
      </c>
      <c r="AU51" s="226">
        <v>0</v>
      </c>
      <c r="AV51" s="226">
        <v>0</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0</v>
      </c>
      <c r="E53" s="223">
        <v>0</v>
      </c>
      <c r="F53" s="223"/>
      <c r="G53" s="274"/>
      <c r="H53" s="274"/>
      <c r="I53" s="222">
        <v>0</v>
      </c>
      <c r="J53" s="222">
        <v>0</v>
      </c>
      <c r="K53" s="223">
        <v>0</v>
      </c>
      <c r="L53" s="223"/>
      <c r="M53" s="274"/>
      <c r="N53" s="274"/>
      <c r="O53" s="222">
        <v>0</v>
      </c>
      <c r="P53" s="222">
        <v>0</v>
      </c>
      <c r="Q53" s="223">
        <v>0</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0</v>
      </c>
      <c r="AU53" s="226">
        <v>0</v>
      </c>
      <c r="AV53" s="226">
        <v>0</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0</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0</v>
      </c>
      <c r="E56" s="235">
        <v>0</v>
      </c>
      <c r="F56" s="235"/>
      <c r="G56" s="235"/>
      <c r="H56" s="235"/>
      <c r="I56" s="234">
        <v>0</v>
      </c>
      <c r="J56" s="234">
        <v>0</v>
      </c>
      <c r="K56" s="235">
        <v>0</v>
      </c>
      <c r="L56" s="235"/>
      <c r="M56" s="235"/>
      <c r="N56" s="235"/>
      <c r="O56" s="234"/>
      <c r="P56" s="234">
        <v>0</v>
      </c>
      <c r="Q56" s="235">
        <v>0</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0</v>
      </c>
      <c r="AU56" s="236">
        <v>0</v>
      </c>
      <c r="AV56" s="236">
        <v>0</v>
      </c>
      <c r="AW56" s="294"/>
    </row>
    <row r="57" spans="2:49" x14ac:dyDescent="0.2">
      <c r="B57" s="251" t="s">
        <v>272</v>
      </c>
      <c r="C57" s="209" t="s">
        <v>25</v>
      </c>
      <c r="D57" s="237">
        <v>0</v>
      </c>
      <c r="E57" s="238">
        <v>0</v>
      </c>
      <c r="F57" s="238"/>
      <c r="G57" s="238"/>
      <c r="H57" s="238"/>
      <c r="I57" s="237">
        <v>0</v>
      </c>
      <c r="J57" s="237">
        <v>0</v>
      </c>
      <c r="K57" s="238">
        <v>0</v>
      </c>
      <c r="L57" s="238"/>
      <c r="M57" s="238"/>
      <c r="N57" s="238"/>
      <c r="O57" s="237"/>
      <c r="P57" s="237">
        <v>0</v>
      </c>
      <c r="Q57" s="238">
        <v>0</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0</v>
      </c>
      <c r="AU57" s="239">
        <v>0</v>
      </c>
      <c r="AV57" s="239">
        <v>0</v>
      </c>
      <c r="AW57" s="295"/>
    </row>
    <row r="58" spans="2:49" x14ac:dyDescent="0.2">
      <c r="B58" s="251" t="s">
        <v>273</v>
      </c>
      <c r="C58" s="209" t="s">
        <v>26</v>
      </c>
      <c r="D58" s="315"/>
      <c r="E58" s="316"/>
      <c r="F58" s="316"/>
      <c r="G58" s="316"/>
      <c r="H58" s="316"/>
      <c r="I58" s="315"/>
      <c r="J58" s="237">
        <v>0</v>
      </c>
      <c r="K58" s="238">
        <v>0</v>
      </c>
      <c r="L58" s="238"/>
      <c r="M58" s="238"/>
      <c r="N58" s="238"/>
      <c r="O58" s="237"/>
      <c r="P58" s="237">
        <v>0</v>
      </c>
      <c r="Q58" s="238">
        <v>0</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0</v>
      </c>
      <c r="AU58" s="239">
        <v>0</v>
      </c>
      <c r="AV58" s="239">
        <v>0</v>
      </c>
      <c r="AW58" s="295"/>
    </row>
    <row r="59" spans="2:49" x14ac:dyDescent="0.2">
      <c r="B59" s="251" t="s">
        <v>274</v>
      </c>
      <c r="C59" s="209" t="s">
        <v>27</v>
      </c>
      <c r="D59" s="237">
        <v>0</v>
      </c>
      <c r="E59" s="238">
        <v>0</v>
      </c>
      <c r="F59" s="238"/>
      <c r="G59" s="238"/>
      <c r="H59" s="238"/>
      <c r="I59" s="237">
        <v>0</v>
      </c>
      <c r="J59" s="237">
        <v>0</v>
      </c>
      <c r="K59" s="238">
        <v>0</v>
      </c>
      <c r="L59" s="238"/>
      <c r="M59" s="238"/>
      <c r="N59" s="238"/>
      <c r="O59" s="237"/>
      <c r="P59" s="237">
        <v>0</v>
      </c>
      <c r="Q59" s="238">
        <v>0</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0</v>
      </c>
      <c r="AU59" s="239">
        <v>0</v>
      </c>
      <c r="AV59" s="239">
        <v>0</v>
      </c>
      <c r="AW59" s="295"/>
    </row>
    <row r="60" spans="2:49" x14ac:dyDescent="0.2">
      <c r="B60" s="251" t="s">
        <v>275</v>
      </c>
      <c r="C60" s="209"/>
      <c r="D60" s="240">
        <f>D$59/12</f>
        <v>0</v>
      </c>
      <c r="E60" s="241">
        <f>E$59/12</f>
        <v>0</v>
      </c>
      <c r="F60" s="241">
        <f>F$59/12</f>
        <v>0</v>
      </c>
      <c r="G60" s="241">
        <f>G$59/12</f>
        <v>0</v>
      </c>
      <c r="H60" s="241">
        <f>H$59/12</f>
        <v>0</v>
      </c>
      <c r="I60" s="240">
        <f>I$59/12</f>
        <v>0</v>
      </c>
      <c r="J60" s="240">
        <f>J$59/12</f>
        <v>0</v>
      </c>
      <c r="K60" s="241">
        <f>K$59/12</f>
        <v>0</v>
      </c>
      <c r="L60" s="241">
        <f>L$59/12</f>
        <v>0</v>
      </c>
      <c r="M60" s="241">
        <f>M$59/12</f>
        <v>0</v>
      </c>
      <c r="N60" s="241">
        <f>N$59/12</f>
        <v>0</v>
      </c>
      <c r="O60" s="240">
        <f>O$59/12</f>
        <v>0</v>
      </c>
      <c r="P60" s="240">
        <f>P$59/12</f>
        <v>0</v>
      </c>
      <c r="Q60" s="241">
        <f>Q$59/12</f>
        <v>0</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0</v>
      </c>
      <c r="AU60" s="242">
        <f>AU$59/12</f>
        <v>0</v>
      </c>
      <c r="AV60" s="242">
        <f>AV$59/12</f>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0</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0</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0</v>
      </c>
      <c r="E5" s="332">
        <v>0</v>
      </c>
      <c r="F5" s="332"/>
      <c r="G5" s="334"/>
      <c r="H5" s="334"/>
      <c r="I5" s="331">
        <v>0</v>
      </c>
      <c r="J5" s="331">
        <v>0</v>
      </c>
      <c r="K5" s="332">
        <v>0</v>
      </c>
      <c r="L5" s="332"/>
      <c r="M5" s="332"/>
      <c r="N5" s="332"/>
      <c r="O5" s="331"/>
      <c r="P5" s="331">
        <v>0</v>
      </c>
      <c r="Q5" s="332">
        <v>0</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0</v>
      </c>
      <c r="AU5" s="333">
        <v>0</v>
      </c>
      <c r="AV5" s="375"/>
      <c r="AW5" s="379"/>
    </row>
    <row r="6" spans="2:49" x14ac:dyDescent="0.2">
      <c r="B6" s="349" t="s">
        <v>278</v>
      </c>
      <c r="C6" s="337" t="s">
        <v>8</v>
      </c>
      <c r="D6" s="324">
        <v>0</v>
      </c>
      <c r="E6" s="325">
        <v>0</v>
      </c>
      <c r="F6" s="325"/>
      <c r="G6" s="326"/>
      <c r="H6" s="326"/>
      <c r="I6" s="324">
        <v>0</v>
      </c>
      <c r="J6" s="324">
        <v>0</v>
      </c>
      <c r="K6" s="325">
        <v>0</v>
      </c>
      <c r="L6" s="325"/>
      <c r="M6" s="325"/>
      <c r="N6" s="325"/>
      <c r="O6" s="324"/>
      <c r="P6" s="324">
        <v>0</v>
      </c>
      <c r="Q6" s="325">
        <v>0</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0</v>
      </c>
      <c r="AU6" s="327">
        <v>0</v>
      </c>
      <c r="AV6" s="374"/>
      <c r="AW6" s="380"/>
    </row>
    <row r="7" spans="2:49" x14ac:dyDescent="0.2">
      <c r="B7" s="349" t="s">
        <v>279</v>
      </c>
      <c r="C7" s="337" t="s">
        <v>9</v>
      </c>
      <c r="D7" s="324">
        <v>0</v>
      </c>
      <c r="E7" s="325"/>
      <c r="F7" s="325"/>
      <c r="G7" s="326"/>
      <c r="H7" s="326"/>
      <c r="I7" s="324"/>
      <c r="J7" s="324">
        <v>0</v>
      </c>
      <c r="K7" s="325"/>
      <c r="L7" s="325"/>
      <c r="M7" s="325"/>
      <c r="N7" s="325"/>
      <c r="O7" s="324"/>
      <c r="P7" s="324">
        <v>0</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0</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0</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0</v>
      </c>
      <c r="Q11" s="325">
        <v>0</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0</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0</v>
      </c>
      <c r="E13" s="325">
        <v>0</v>
      </c>
      <c r="F13" s="325"/>
      <c r="G13" s="325"/>
      <c r="H13" s="325"/>
      <c r="I13" s="324">
        <v>0</v>
      </c>
      <c r="J13" s="324">
        <v>0</v>
      </c>
      <c r="K13" s="325">
        <v>0</v>
      </c>
      <c r="L13" s="325"/>
      <c r="M13" s="325"/>
      <c r="N13" s="325"/>
      <c r="O13" s="324"/>
      <c r="P13" s="324">
        <v>0</v>
      </c>
      <c r="Q13" s="325">
        <v>0</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0</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0</v>
      </c>
      <c r="E23" s="368"/>
      <c r="F23" s="368"/>
      <c r="G23" s="368"/>
      <c r="H23" s="368"/>
      <c r="I23" s="370"/>
      <c r="J23" s="324">
        <v>0</v>
      </c>
      <c r="K23" s="368"/>
      <c r="L23" s="368"/>
      <c r="M23" s="368"/>
      <c r="N23" s="368"/>
      <c r="O23" s="370"/>
      <c r="P23" s="324">
        <v>0</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0</v>
      </c>
      <c r="AU23" s="327">
        <v>0</v>
      </c>
      <c r="AV23" s="374"/>
      <c r="AW23" s="380"/>
    </row>
    <row r="24" spans="2:49" ht="28.5" customHeight="1" x14ac:dyDescent="0.2">
      <c r="B24" s="351" t="s">
        <v>114</v>
      </c>
      <c r="C24" s="337"/>
      <c r="D24" s="371"/>
      <c r="E24" s="325">
        <v>0</v>
      </c>
      <c r="F24" s="325"/>
      <c r="G24" s="325"/>
      <c r="H24" s="325"/>
      <c r="I24" s="324">
        <v>0</v>
      </c>
      <c r="J24" s="371"/>
      <c r="K24" s="325">
        <v>0</v>
      </c>
      <c r="L24" s="325"/>
      <c r="M24" s="325"/>
      <c r="N24" s="325"/>
      <c r="O24" s="324"/>
      <c r="P24" s="371"/>
      <c r="Q24" s="325">
        <v>0</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0</v>
      </c>
      <c r="E26" s="368"/>
      <c r="F26" s="368"/>
      <c r="G26" s="368"/>
      <c r="H26" s="368"/>
      <c r="I26" s="370"/>
      <c r="J26" s="324">
        <v>0</v>
      </c>
      <c r="K26" s="368"/>
      <c r="L26" s="368"/>
      <c r="M26" s="368"/>
      <c r="N26" s="368"/>
      <c r="O26" s="370"/>
      <c r="P26" s="324">
        <v>0</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0</v>
      </c>
      <c r="AU26" s="327">
        <v>0</v>
      </c>
      <c r="AV26" s="374"/>
      <c r="AW26" s="380"/>
    </row>
    <row r="27" spans="2:49" s="11" customFormat="1" ht="25.5" x14ac:dyDescent="0.2">
      <c r="B27" s="351" t="s">
        <v>85</v>
      </c>
      <c r="C27" s="337"/>
      <c r="D27" s="371"/>
      <c r="E27" s="325">
        <v>0</v>
      </c>
      <c r="F27" s="325"/>
      <c r="G27" s="325"/>
      <c r="H27" s="325"/>
      <c r="I27" s="324">
        <v>0</v>
      </c>
      <c r="J27" s="371"/>
      <c r="K27" s="325">
        <v>0</v>
      </c>
      <c r="L27" s="325"/>
      <c r="M27" s="325"/>
      <c r="N27" s="325"/>
      <c r="O27" s="324"/>
      <c r="P27" s="371"/>
      <c r="Q27" s="325">
        <v>0</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0</v>
      </c>
      <c r="E28" s="369"/>
      <c r="F28" s="369"/>
      <c r="G28" s="369"/>
      <c r="H28" s="369"/>
      <c r="I28" s="371"/>
      <c r="J28" s="324">
        <v>0</v>
      </c>
      <c r="K28" s="369"/>
      <c r="L28" s="369"/>
      <c r="M28" s="369"/>
      <c r="N28" s="369"/>
      <c r="O28" s="371"/>
      <c r="P28" s="324">
        <v>0</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0</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0</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0</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0</v>
      </c>
      <c r="K34" s="368"/>
      <c r="L34" s="368"/>
      <c r="M34" s="368"/>
      <c r="N34" s="368"/>
      <c r="O34" s="370"/>
      <c r="P34" s="324">
        <v>0</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0</v>
      </c>
      <c r="F35" s="325"/>
      <c r="G35" s="325"/>
      <c r="H35" s="325"/>
      <c r="I35" s="324">
        <v>0</v>
      </c>
      <c r="J35" s="371"/>
      <c r="K35" s="325">
        <v>0</v>
      </c>
      <c r="L35" s="325"/>
      <c r="M35" s="325"/>
      <c r="N35" s="325"/>
      <c r="O35" s="324"/>
      <c r="P35" s="371"/>
      <c r="Q35" s="325">
        <v>0</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0</v>
      </c>
      <c r="E36" s="325">
        <v>0</v>
      </c>
      <c r="F36" s="325"/>
      <c r="G36" s="325"/>
      <c r="H36" s="325"/>
      <c r="I36" s="324">
        <v>0</v>
      </c>
      <c r="J36" s="324">
        <v>0</v>
      </c>
      <c r="K36" s="325">
        <v>0</v>
      </c>
      <c r="L36" s="325"/>
      <c r="M36" s="325"/>
      <c r="N36" s="325"/>
      <c r="O36" s="324"/>
      <c r="P36" s="324">
        <v>0</v>
      </c>
      <c r="Q36" s="325">
        <v>0</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0</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0</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0</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v>0</v>
      </c>
      <c r="K45" s="325">
        <v>0</v>
      </c>
      <c r="L45" s="325"/>
      <c r="M45" s="325"/>
      <c r="N45" s="325"/>
      <c r="O45" s="324"/>
      <c r="P45" s="324">
        <v>0</v>
      </c>
      <c r="Q45" s="325">
        <v>0</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c r="G49" s="325"/>
      <c r="H49" s="325"/>
      <c r="I49" s="324">
        <v>0</v>
      </c>
      <c r="J49" s="324">
        <v>0</v>
      </c>
      <c r="K49" s="325">
        <v>0</v>
      </c>
      <c r="L49" s="325"/>
      <c r="M49" s="325"/>
      <c r="N49" s="325"/>
      <c r="O49" s="324"/>
      <c r="P49" s="324">
        <v>0</v>
      </c>
      <c r="Q49" s="325">
        <v>0</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0</v>
      </c>
      <c r="E50" s="369"/>
      <c r="F50" s="369"/>
      <c r="G50" s="369"/>
      <c r="H50" s="369"/>
      <c r="I50" s="371"/>
      <c r="J50" s="324">
        <v>0</v>
      </c>
      <c r="K50" s="369"/>
      <c r="L50" s="369"/>
      <c r="M50" s="369"/>
      <c r="N50" s="369"/>
      <c r="O50" s="371"/>
      <c r="P50" s="324">
        <v>0</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0</v>
      </c>
      <c r="E54" s="329">
        <f>E24+E27+E31+E35-E36+E39+E42+E45+E46-E49+E51+E52+E53</f>
        <v>0</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0</v>
      </c>
      <c r="K54" s="329">
        <f>K24+K27+K31+K35-K36+K39+K42+K45+K46-K49+K51+K52+K53</f>
        <v>0</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0</v>
      </c>
      <c r="Q54" s="329">
        <f>Q24+Q27+Q31+Q35-Q36+Q39+Q42+Q45+Q46-Q49+Q51+Q52+Q53</f>
        <v>0</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0</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0</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0</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0</v>
      </c>
      <c r="D6" s="404">
        <v>0</v>
      </c>
      <c r="E6" s="406">
        <f>SUM('Pt 1 Summary of Data'!E$12,'Pt 1 Summary of Data'!E$22)+SUM('Pt 1 Summary of Data'!G$12,'Pt 1 Summary of Data'!G$22)-SUM('Pt 1 Summary of Data'!H$12,'Pt 1 Summary of Data'!H$22)</f>
        <v>0</v>
      </c>
      <c r="F6" s="406">
        <f>SUM(C6:E6)</f>
        <v>0</v>
      </c>
      <c r="G6" s="407">
        <f>SUM('Pt 1 Summary of Data'!I$12,'Pt 1 Summary of Data'!I$22)</f>
        <v>0</v>
      </c>
      <c r="H6" s="403">
        <v>0</v>
      </c>
      <c r="I6" s="404">
        <v>0</v>
      </c>
      <c r="J6" s="406">
        <f>SUM('Pt 1 Summary of Data'!K$12,'Pt 1 Summary of Data'!K$22)+SUM('Pt 1 Summary of Data'!M$12,'Pt 1 Summary of Data'!M$22)-SUM('Pt 1 Summary of Data'!N$12,'Pt 1 Summary of Data'!N$22)</f>
        <v>0</v>
      </c>
      <c r="K6" s="406">
        <f>SUM(H6:J6)</f>
        <v>0</v>
      </c>
      <c r="L6" s="407">
        <f>SUM('Pt 1 Summary of Data'!O$12,'Pt 1 Summary of Data'!O$22)</f>
        <v>0</v>
      </c>
      <c r="M6" s="403">
        <v>0</v>
      </c>
      <c r="N6" s="404">
        <v>0</v>
      </c>
      <c r="O6" s="406">
        <f>SUM('Pt 1 Summary of Data'!Q$12,'Pt 1 Summary of Data'!Q$22)+SUM('Pt 1 Summary of Data'!S$12,'Pt 1 Summary of Data'!S$22)-SUM('Pt 1 Summary of Data'!T$12,'Pt 1 Summary of Data'!T$22)</f>
        <v>0</v>
      </c>
      <c r="P6" s="406">
        <f>SUM(M6:O6)</f>
        <v>0</v>
      </c>
      <c r="Q6" s="403">
        <v>0</v>
      </c>
      <c r="R6" s="404">
        <v>0</v>
      </c>
      <c r="S6" s="406">
        <f>SUM('Pt 1 Summary of Data'!V$12,'Pt 1 Summary of Data'!V$22)</f>
        <v>0</v>
      </c>
      <c r="T6" s="406">
        <f>SUM(Q6:S6)</f>
        <v>0</v>
      </c>
      <c r="U6" s="403">
        <v>0</v>
      </c>
      <c r="V6" s="404">
        <v>0</v>
      </c>
      <c r="W6" s="406">
        <f>SUM('Pt 1 Summary of Data'!Y$12,'Pt 1 Summary of Data'!Y$22)</f>
        <v>0</v>
      </c>
      <c r="X6" s="406">
        <f>SUM(U6:W6)</f>
        <v>0</v>
      </c>
      <c r="Y6" s="403">
        <v>0</v>
      </c>
      <c r="Z6" s="404">
        <v>0</v>
      </c>
      <c r="AA6" s="406">
        <f>SUM('Pt 1 Summary of Data'!AB$12,'Pt 1 Summary of Data'!AB$22)</f>
        <v>0</v>
      </c>
      <c r="AB6" s="406">
        <f>SUM(Y6:AA6)</f>
        <v>0</v>
      </c>
      <c r="AC6" s="449"/>
      <c r="AD6" s="447"/>
      <c r="AE6" s="447"/>
      <c r="AF6" s="447"/>
      <c r="AG6" s="449"/>
      <c r="AH6" s="447"/>
      <c r="AI6" s="447"/>
      <c r="AJ6" s="447"/>
      <c r="AK6" s="403"/>
      <c r="AL6" s="404"/>
      <c r="AM6" s="406"/>
      <c r="AN6" s="436"/>
    </row>
    <row r="7" spans="1:40" x14ac:dyDescent="0.2">
      <c r="B7" s="421" t="s">
        <v>310</v>
      </c>
      <c r="C7" s="403">
        <v>0</v>
      </c>
      <c r="D7" s="404">
        <v>0</v>
      </c>
      <c r="E7" s="406">
        <f>SUM('Pt 1 Summary of Data'!E$37:E$41)+SUM('Pt 1 Summary of Data'!G$37:G$41)-SUM('Pt 1 Summary of Data'!H$37:H$41)+MAX(0,MIN('Pt 1 Summary of Data'!E$42+'Pt 1 Summary of Data'!G$42-'Pt 1 Summary of Data'!H$42,0.3%*('Pt 1 Summary of Data'!E$5+'Pt 1 Summary of Data'!G$5-'Pt 1 Summary of Data'!H$5-SUM(E$9:E$11))))</f>
        <v>0</v>
      </c>
      <c r="F7" s="406">
        <f>SUM(C7:E7)</f>
        <v>0</v>
      </c>
      <c r="G7" s="407">
        <f>SUM('Pt 1 Summary of Data'!I$37:I$41)+MAX(0,MIN(VALUE('Pt 1 Summary of Data'!I$42),0.3%*('Pt 1 Summary of Data'!I$5-SUM(G$9:G$10))))</f>
        <v>0</v>
      </c>
      <c r="H7" s="403">
        <v>0</v>
      </c>
      <c r="I7" s="404">
        <v>0</v>
      </c>
      <c r="J7" s="406">
        <f>SUM('Pt 1 Summary of Data'!K$37:K$41)+SUM('Pt 1 Summary of Data'!M$37:M$41)-SUM('Pt 1 Summary of Data'!N$37:N$41)+MAX(0,MIN('Pt 1 Summary of Data'!K$42+'Pt 1 Summary of Data'!M$42-'Pt 1 Summary of Data'!N$42,0.3%*('Pt 1 Summary of Data'!K$5+'Pt 1 Summary of Data'!M$5-'Pt 1 Summary of Data'!N$5-SUM(J$10:J$11))))</f>
        <v>0</v>
      </c>
      <c r="K7" s="406">
        <f>SUM(H7:J7)</f>
        <v>0</v>
      </c>
      <c r="L7" s="407">
        <f>SUM('Pt 1 Summary of Data'!O$37:O$41)+MAX(0,MIN(VALUE('Pt 1 Summary of Data'!O$42),0.3%*('Pt 1 Summary of Data'!O$5-L$10)))</f>
        <v>0</v>
      </c>
      <c r="M7" s="403">
        <v>0</v>
      </c>
      <c r="N7" s="404">
        <v>0</v>
      </c>
      <c r="O7" s="406">
        <f>SUM('Pt 1 Summary of Data'!Q$37:Q$41)+SUM('Pt 1 Summary of Data'!S$37:S$41)-SUM('Pt 1 Summary of Data'!T$37:T$41)+MAX(0,MIN('Pt 1 Summary of Data'!Q$42+'Pt 1 Summary of Data'!S$42-'Pt 1 Summary of Data'!T$42,0.3%*('Pt 1 Summary of Data'!Q$5+'Pt 1 Summary of Data'!S$5-'Pt 1 Summary of Data'!T$5)))</f>
        <v>0</v>
      </c>
      <c r="P7" s="406">
        <f>SUM(M7:O7)</f>
        <v>0</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0</v>
      </c>
      <c r="D12" s="406">
        <f>SUM(D$6:D$7) - SUM(D$8:D$11)+IF(AND(OR('Company Information'!$C$12="District of Columbia",'Company Information'!$C$12="Massachusetts",'Company Information'!$C$12="Vermont"),SUM($C$6:$F$11,$C$15:$F$16,$C$38:$D$38)&lt;&gt;0),SUM(I$6:I$7) - SUM(I$10:I$11),0)</f>
        <v>0</v>
      </c>
      <c r="E12" s="406">
        <f>SUM(E$6:E$7)-SUM(E$8:E$11)+IF(AND(OR('Company Information'!$C$12="District of Columbia",'Company Information'!$C$12="Massachusetts",'Company Information'!$C$12="Vermont"),SUM($C$6:$F$11,$C$15:$F$16,$C$38:$D$38)&lt;&gt;0),SUM(J$6:J$7)-SUM(J$10:J$11),0)</f>
        <v>0</v>
      </c>
      <c r="F12" s="406">
        <f>IFERROR(SUM(C$12:E$12)+C$17*MAX(0,E$50-C$50)+D$17*MAX(0,E$50-D$50),0)</f>
        <v>0</v>
      </c>
      <c r="G12" s="453"/>
      <c r="H12" s="405">
        <f>SUM(H$6:H$7)+IF(AND(OR('Company Information'!$C$12="District of Columbia",'Company Information'!$C$12="Massachusetts",'Company Information'!$C$12="Vermont"),SUM($H$6:$K$11,$H$15:$K$16,$H$38:$I$38)&lt;&gt;0),SUM(C$6:C$7),0)</f>
        <v>0</v>
      </c>
      <c r="I12" s="406">
        <f>SUM(I$6:I$7) - SUM(I$10:I$11)+IF(AND(OR('Company Information'!$C$12="District of Columbia",'Company Information'!$C$12="Massachusetts",'Company Information'!$C$12="Vermont"),SUM($H$6:$K$11,$H$15:$K$16,$H$38:$I$38)&lt;&gt;0),SUM(D$6:D$7) - SUM(D$8:D$11),0)</f>
        <v>0</v>
      </c>
      <c r="J12" s="406">
        <f>SUM(J$6:J$7)-SUM(J$10:J$11)+IF(AND(OR('Company Information'!$C$12="District of Columbia",'Company Information'!$C$12="Massachusetts",'Company Information'!$C$12="Vermont"),SUM($H$6:$K$11,$H$15:$K$16,$H$38:$I$38)&lt;&gt;0),SUM(E$6:E$7)-SUM(E$8:E$11),0)</f>
        <v>0</v>
      </c>
      <c r="K12" s="406">
        <f>IFERROR(SUM(H$12:J$12)+H$17*MAX(0,J$50-H$50)+I$17*MAX(0,J$50-I$50),0)</f>
        <v>0</v>
      </c>
      <c r="L12" s="453"/>
      <c r="M12" s="405">
        <f>SUM(M$6:M$7)</f>
        <v>0</v>
      </c>
      <c r="N12" s="406">
        <f>SUM(N$6:N$7)</f>
        <v>0</v>
      </c>
      <c r="O12" s="406">
        <f>SUM(O$6:O$7)</f>
        <v>0</v>
      </c>
      <c r="P12" s="406">
        <f>SUM(M$12:O$12)+M$17*MAX(0,O$50-M$50)+N$17*MAX(0,O$50-N$50)</f>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0</v>
      </c>
      <c r="Z13" s="406">
        <f>1.25*SUM(Z$6:Z$7)</f>
        <v>0</v>
      </c>
      <c r="AA13" s="406">
        <f>SUM(AA$6:AA$7)</f>
        <v>0</v>
      </c>
      <c r="AB13" s="406">
        <f>SUM(AB$6:AB$7)+Y$17*MAX(0,AA$50-Y$50)+Z$17*MAX(0,AA$50-Z$50)</f>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0</v>
      </c>
      <c r="D15" s="409">
        <v>0</v>
      </c>
      <c r="E15" s="401">
        <f>SUM('Pt 1 Summary of Data'!E$5:E$7)+SUM('Pt 1 Summary of Data'!G$5:G$7)-SUM('Pt 1 Summary of Data'!H$5:H$7)-SUM(E$9:E$11)</f>
        <v>0</v>
      </c>
      <c r="F15" s="401">
        <f>SUM(C15:E15)</f>
        <v>0</v>
      </c>
      <c r="G15" s="402">
        <f>SUM('Pt 1 Summary of Data'!I$5:I$7)-SUM(G$9:G$10)</f>
        <v>0</v>
      </c>
      <c r="H15" s="408">
        <v>0</v>
      </c>
      <c r="I15" s="409">
        <v>0</v>
      </c>
      <c r="J15" s="401">
        <f>SUM('Pt 1 Summary of Data'!K$5:K$7)+SUM('Pt 1 Summary of Data'!M$5:M$7)-SUM('Pt 1 Summary of Data'!N$5:N$7)-SUM(J$10:J$11)</f>
        <v>0</v>
      </c>
      <c r="K15" s="401">
        <f>SUM(H15:J15)</f>
        <v>0</v>
      </c>
      <c r="L15" s="402">
        <f>SUM('Pt 1 Summary of Data'!O$5:O$7)-L$10</f>
        <v>0</v>
      </c>
      <c r="M15" s="408">
        <v>0</v>
      </c>
      <c r="N15" s="409">
        <v>0</v>
      </c>
      <c r="O15" s="401">
        <f>SUM('Pt 1 Summary of Data'!Q$5:Q$7)+SUM('Pt 1 Summary of Data'!S$5:S$7)-SUM('Pt 1 Summary of Data'!T$5:T$7)+N$56</f>
        <v>0</v>
      </c>
      <c r="P15" s="401">
        <f>SUM(M15:O15)</f>
        <v>0</v>
      </c>
      <c r="Q15" s="408">
        <v>0</v>
      </c>
      <c r="R15" s="409">
        <v>0</v>
      </c>
      <c r="S15" s="401">
        <f>SUM('Pt 1 Summary of Data'!V$5:V$7)+R$56</f>
        <v>0</v>
      </c>
      <c r="T15" s="401">
        <f>SUM(Q15:S15)</f>
        <v>0</v>
      </c>
      <c r="U15" s="408">
        <v>0</v>
      </c>
      <c r="V15" s="409">
        <v>0</v>
      </c>
      <c r="W15" s="401">
        <f>SUM('Pt 1 Summary of Data'!Y$5:Y$7)+V$56</f>
        <v>0</v>
      </c>
      <c r="X15" s="401">
        <f>SUM(U15:W15)</f>
        <v>0</v>
      </c>
      <c r="Y15" s="408">
        <v>0</v>
      </c>
      <c r="Z15" s="409">
        <v>0</v>
      </c>
      <c r="AA15" s="401">
        <f>SUM('Pt 1 Summary of Data'!AB$5:AB$7)+Z$56</f>
        <v>0</v>
      </c>
      <c r="AB15" s="401">
        <f>SUM(Y15:AA15)</f>
        <v>0</v>
      </c>
      <c r="AC15" s="461"/>
      <c r="AD15" s="460"/>
      <c r="AE15" s="460"/>
      <c r="AF15" s="460"/>
      <c r="AG15" s="461"/>
      <c r="AH15" s="460"/>
      <c r="AI15" s="460"/>
      <c r="AJ15" s="460"/>
      <c r="AK15" s="408"/>
      <c r="AL15" s="409"/>
      <c r="AM15" s="401"/>
      <c r="AN15" s="437"/>
    </row>
    <row r="16" spans="1:40" x14ac:dyDescent="0.2">
      <c r="B16" s="421" t="s">
        <v>311</v>
      </c>
      <c r="C16" s="403">
        <v>0</v>
      </c>
      <c r="D16" s="404">
        <v>0</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0</v>
      </c>
      <c r="F16" s="406">
        <f>SUM(C16:E16)</f>
        <v>0</v>
      </c>
      <c r="G16" s="407">
        <f>SUM('Pt 1 Summary of Data'!I$25:I$28,'Pt 1 Summary of Data'!I$30,'Pt 1 Summary of Data'!I$34:I$35)+IF('Company Information'!$C$15="No",IF(MAX('Pt 1 Summary of Data'!I$31:I$32)=0,MIN('Pt 1 Summary of Data'!I$31:I$32),MAX('Pt 1 Summary of Data'!I$31:I$32)),SUM('Pt 1 Summary of Data'!I$31:I$32))</f>
        <v>0</v>
      </c>
      <c r="H16" s="403">
        <v>0</v>
      </c>
      <c r="I16" s="404">
        <v>0</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6">
        <f>SUM(H16:J16)</f>
        <v>0</v>
      </c>
      <c r="L16" s="407">
        <f>SUM('Pt 1 Summary of Data'!O$25:O$28,'Pt 1 Summary of Data'!O$30,'Pt 1 Summary of Data'!O$34:O$35)+IF('Company Information'!$C$15="No",IF(MAX('Pt 1 Summary of Data'!O$31:O$32)=0,MIN('Pt 1 Summary of Data'!O$31:O$32),MAX('Pt 1 Summary of Data'!O$31:O$32)),SUM('Pt 1 Summary of Data'!O$31:O$32))</f>
        <v>0</v>
      </c>
      <c r="M16" s="403">
        <v>0</v>
      </c>
      <c r="N16" s="404">
        <v>0</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406">
        <f>SUM(M16:O16)</f>
        <v>0</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0</v>
      </c>
      <c r="Z16" s="404">
        <v>0</v>
      </c>
      <c r="AA16" s="406">
        <f>SUM('Pt 1 Summary of Data'!AB$25:AB$28,'Pt 1 Summary of Data'!AB$30,'Pt 1 Summary of Data'!AB$34:AB$35)+IF('Company Information'!$C$15="No",IF(MAX('Pt 1 Summary of Data'!AB$31:AB$32)=0,MIN('Pt 1 Summary of Data'!AB$31:AB$32),MAX('Pt 1 Summary of Data'!AB$31:AB$32)),SUM('Pt 1 Summary of Data'!AB$31:AB$32))+Z$57</f>
        <v>0</v>
      </c>
      <c r="AB16" s="406">
        <f>SUM(Y16:AA16)</f>
        <v>0</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0</v>
      </c>
      <c r="D17" s="406">
        <f>D$15-D$16+IF(AND(OR('Company Information'!$C$12="District of Columbia",'Company Information'!$C$12="Massachusetts",'Company Information'!$C$12="Vermont"),SUM($C$6:$F$11,$C$15:$F$16,$C$38:$D$38)&lt;&gt;0),I$15-I$16,0)</f>
        <v>0</v>
      </c>
      <c r="E17" s="406">
        <f>E$15-E$16+IF(AND(OR('Company Information'!$C$12="District of Columbia",'Company Information'!$C$12="Massachusetts",'Company Information'!$C$12="Vermont"),SUM($C$6:$F$11,$C$15:$F$16,$C$38:$D$38)&lt;&gt;0),J$15-J$16,0)</f>
        <v>0</v>
      </c>
      <c r="F17" s="406">
        <f>F$15-F$16+IF(AND(OR('Company Information'!$C$12="District of Columbia",'Company Information'!$C$12="Massachusetts",'Company Information'!$C$12="Vermont"),SUM($C$6:$F$11,$C$15:$F$16,$C$38:$D$38)&lt;&gt;0),K$15-K$16,0)</f>
        <v>0</v>
      </c>
      <c r="G17" s="456"/>
      <c r="H17" s="405">
        <f>H$15-H$16+IF(AND(OR('Company Information'!$C$12="District of Columbia",'Company Information'!$C$12="Massachusetts",'Company Information'!$C$12="Vermont"),SUM($H$6:$K$11,$H$15:$K$16,$H$38:$I$38)&lt;&gt;0),C$15-C$16,0)</f>
        <v>0</v>
      </c>
      <c r="I17" s="406">
        <f>I$15-I$16+IF(AND(OR('Company Information'!$C$12="District of Columbia",'Company Information'!$C$12="Massachusetts",'Company Information'!$C$12="Vermont"),SUM($H$6:$K$11,$H$15:$K$16,$H$38:$I$38)&lt;&gt;0),D$15-D$16,0)</f>
        <v>0</v>
      </c>
      <c r="J17" s="406">
        <f>J$15-J$16+IF(AND(OR('Company Information'!$C$12="District of Columbia",'Company Information'!$C$12="Massachusetts",'Company Information'!$C$12="Vermont"),SUM($H$6:$K$11,$H$15:$K$16,$H$38:$I$38)&lt;&gt;0),E$15-E$16,0)</f>
        <v>0</v>
      </c>
      <c r="K17" s="406">
        <f>K$15-K$16+IF(AND(OR('Company Information'!$C$12="District of Columbia",'Company Information'!$C$12="Massachusetts",'Company Information'!$C$12="Vermont"),SUM($H$6:$K$11,$H$15:$K$16,$H$38:$I$38)&lt;&gt;0),F$15-F$16,0)</f>
        <v>0</v>
      </c>
      <c r="L17" s="456"/>
      <c r="M17" s="405">
        <f>M$15-M$16</f>
        <v>0</v>
      </c>
      <c r="N17" s="406">
        <f>N$15-N$16</f>
        <v>0</v>
      </c>
      <c r="O17" s="406">
        <f>O$15-O$16</f>
        <v>0</v>
      </c>
      <c r="P17" s="406">
        <f>P$15-P$16</f>
        <v>0</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0</v>
      </c>
      <c r="Z17" s="406">
        <f>Z$15-Z$16</f>
        <v>0</v>
      </c>
      <c r="AA17" s="406">
        <f>AA$15-AA$16</f>
        <v>0</v>
      </c>
      <c r="AB17" s="406">
        <f>AB$15-AB$16</f>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SUM(G$6:G$7)-SUM(G$8:G$10)+IF(AND(OR('Company Information'!$C$12="District of Columbia",'Company Information'!$C$12="Massachusetts",'Company Information'!$C$12="Vermont"),SUM($G$6:$G$10,$G$15:$G$16)&lt;&gt;0),SUM(L$6:L$7)-L$10+L$58,0)+G$58</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G$15+IF(AND(OR('Company Information'!$C$12="District of Columbia",'Company Information'!$C$12="Massachusetts",'Company Information'!$C$12="Vermont"),SUM($G$6:$G$10,$G$15:$G$16)&lt;&gt;0),L$15,0)-G$25</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G$15+IF(AND(OR('Company Information'!$C$12="District of Columbia",'Company Information'!$C$12="Massachusetts",'Company Information'!$C$12="Vermont"),SUM($G$6:$G$10,$G$15:$G$16)&lt;&gt;0),L$15,0)-G$29</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v>
      </c>
      <c r="D38" s="411">
        <v>0</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8">
        <f>SUM(C$38:E$38)+IF(AND(OR('Company Information'!$C$12="District of Columbia",'Company Information'!$C$12="Massachusetts",'Company Information'!$C$12="Vermont"),SUM($C$6:$F$11,$C$15:$F$16,$C$38:$D$38)&lt;&gt;0,SUM(C$38:D$38)&lt;&gt;SUM(H$38:I$38)),SUM(H$38:I$38),0)</f>
        <v>0</v>
      </c>
      <c r="G38" s="454"/>
      <c r="H38" s="410">
        <v>0</v>
      </c>
      <c r="I38" s="411">
        <v>0</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8">
        <f>SUM(H$38:J$38)+IF(AND(OR('Company Information'!$C$12="District of Columbia",'Company Information'!$C$12="Massachusetts",'Company Information'!$C$12="Vermont"),SUM($H$6:$K$11,$H$15:$K$16,$H$38:$I$38)&lt;&gt;0,SUM(H$38:I$38)&lt;&gt;SUM(C$38:D$38)),SUM(C$38:D$38),0)</f>
        <v>0</v>
      </c>
      <c r="L38" s="454"/>
      <c r="M38" s="410">
        <v>0</v>
      </c>
      <c r="N38" s="411">
        <v>0</v>
      </c>
      <c r="O38" s="438">
        <f>('Pt 1 Summary of Data'!Q$59+'Pt 1 Summary of Data'!S$59-'Pt 1 Summary of Data'!T$59)/12</f>
        <v>0</v>
      </c>
      <c r="P38" s="438">
        <f>SUM(M$38:O$38)</f>
        <v>0</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0</v>
      </c>
      <c r="Z38" s="411">
        <v>0</v>
      </c>
      <c r="AA38" s="438">
        <f>'Pt 1 Summary of Data'!AB$59/12</f>
        <v>0</v>
      </c>
      <c r="AB38" s="438">
        <f>SUM(Y$38:AA$38)</f>
        <v>0</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IF(OR(K$38&lt;1000,K$38&gt;=75000),0,K$39*K$41)</f>
        <v>0</v>
      </c>
      <c r="L42" s="453"/>
      <c r="M42" s="449"/>
      <c r="N42" s="447"/>
      <c r="O42" s="447"/>
      <c r="P42" s="442">
        <f>IF(OR(P$38&lt;1000,P$38&gt;=75000),0,P$39*P$41)</f>
        <v>0</v>
      </c>
      <c r="Q42" s="449"/>
      <c r="R42" s="447"/>
      <c r="S42" s="447"/>
      <c r="T42" s="442">
        <f>IF(OR(T$38&lt;1000,T$38&gt;=75000),0,T$39*T$41)</f>
        <v>0</v>
      </c>
      <c r="U42" s="449"/>
      <c r="V42" s="447"/>
      <c r="W42" s="447"/>
      <c r="X42" s="442">
        <f>IF(OR(X$38&lt;1000,X$38&gt;=75000),0,X$39*X$41)</f>
        <v>0</v>
      </c>
      <c r="Y42" s="449"/>
      <c r="Z42" s="447"/>
      <c r="AA42" s="447"/>
      <c r="AB42" s="442">
        <f>IF(OR(AB$38&lt;1000,AB$38&gt;=75000),0,AB$39*AB$41)</f>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t="str">
        <f>IF(OR(H$38&lt;1000,H$17&lt;=0),"",H$12/H$17)</f>
        <v/>
      </c>
      <c r="I45" s="442" t="str">
        <f>IF(OR(I$38&lt;1000,I$17&lt;=0),"",I$12/I$17)</f>
        <v/>
      </c>
      <c r="J45" s="442" t="str">
        <f>IF(OR(J$38&lt;1000,J$17&lt;=0),"",J$12/J$17)</f>
        <v/>
      </c>
      <c r="K45" s="442" t="str">
        <f>IF(OR(K$38&lt;1000,K$17&lt;=0),"",K$12/K$17)</f>
        <v/>
      </c>
      <c r="L45" s="453"/>
      <c r="M45" s="444" t="str">
        <f>IF(OR(M$38&lt;1000,M$17&lt;=0),"",M$12/M$17)</f>
        <v/>
      </c>
      <c r="N45" s="442" t="str">
        <f>IF(OR(N$38&lt;1000,N$17&lt;=0),"",N$12/N$17)</f>
        <v/>
      </c>
      <c r="O45" s="442" t="str">
        <f>IF(OR(O$38&lt;1000,O$17&lt;=0),"",O$12/O$17)</f>
        <v/>
      </c>
      <c r="P45" s="442" t="str">
        <f>IF(OR(P$38&lt;1000,P$17&lt;=0),"",P$12/P$17)</f>
        <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t="str">
        <f>IF(OR(Y$38&lt;1000,Y$17&lt;=0),"",Y$13/Y$17)</f>
        <v/>
      </c>
      <c r="Z46" s="442" t="str">
        <f>IF(OR(Z$38&lt;1000,Z$17&lt;=0),"",Z$13/Z$17)</f>
        <v/>
      </c>
      <c r="AA46" s="442" t="str">
        <f>IF(OR(AA$38&lt;1000,AA$17&lt;=0),"",AA$13/AA$17)</f>
        <v/>
      </c>
      <c r="AB46" s="442" t="str">
        <f>IF(OR(AB$38&lt;1000,AB$17&lt;=0),"",AB$13/AB$17)</f>
        <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t="str">
        <f>IF(K$45="","",K$42)</f>
        <v/>
      </c>
      <c r="L47" s="453"/>
      <c r="M47" s="449"/>
      <c r="N47" s="447"/>
      <c r="O47" s="447"/>
      <c r="P47" s="442" t="str">
        <f>IF(P$45="","",P$42)</f>
        <v/>
      </c>
      <c r="Q47" s="450"/>
      <c r="R47" s="448"/>
      <c r="S47" s="448"/>
      <c r="T47" s="442" t="str">
        <f>IF(T$46="","",T$42)</f>
        <v/>
      </c>
      <c r="U47" s="450"/>
      <c r="V47" s="448"/>
      <c r="W47" s="448"/>
      <c r="X47" s="442" t="str">
        <f>IF(X$46="","",X$42)</f>
        <v/>
      </c>
      <c r="Y47" s="450"/>
      <c r="Z47" s="448"/>
      <c r="AA47" s="448"/>
      <c r="AB47" s="442" t="str">
        <f>IF(AB$46="","",AB$42)</f>
        <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t="str">
        <f>IF(K$45="","",ROUND(K$45+MAX(0,K$47),3))</f>
        <v/>
      </c>
      <c r="L48" s="453"/>
      <c r="M48" s="449"/>
      <c r="N48" s="447"/>
      <c r="O48" s="447"/>
      <c r="P48" s="442" t="str">
        <f>IF(P$45="","",ROUND(P$45+MAX(0,P$47),3))</f>
        <v/>
      </c>
      <c r="Q48" s="449"/>
      <c r="R48" s="447"/>
      <c r="S48" s="447"/>
      <c r="T48" s="442" t="str">
        <f>IF(T$46="","",ROUND(T$46+MAX(0,T$47),3))</f>
        <v/>
      </c>
      <c r="U48" s="449"/>
      <c r="V48" s="447"/>
      <c r="W48" s="447"/>
      <c r="X48" s="442" t="str">
        <f>IF(X$46="","",ROUND(X$46+MAX(0,X$47),3))</f>
        <v/>
      </c>
      <c r="Y48" s="449"/>
      <c r="Z48" s="447"/>
      <c r="AA48" s="447"/>
      <c r="AB48" s="442" t="str">
        <f>IF(AB$46="","",ROUND(AB$46+MAX(0,AB$47),3))</f>
        <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v>
      </c>
      <c r="D50" s="413">
        <v>0</v>
      </c>
      <c r="E50" s="413">
        <v>0</v>
      </c>
      <c r="F50" s="413">
        <v>0</v>
      </c>
      <c r="G50" s="454"/>
      <c r="H50" s="412">
        <v>0</v>
      </c>
      <c r="I50" s="413">
        <v>0</v>
      </c>
      <c r="J50" s="413">
        <v>0</v>
      </c>
      <c r="K50" s="413">
        <v>0</v>
      </c>
      <c r="L50" s="454"/>
      <c r="M50" s="412">
        <v>0</v>
      </c>
      <c r="N50" s="413">
        <v>0</v>
      </c>
      <c r="O50" s="413">
        <v>0</v>
      </c>
      <c r="P50" s="413">
        <v>0</v>
      </c>
      <c r="Q50" s="412">
        <v>0</v>
      </c>
      <c r="R50" s="413">
        <v>0</v>
      </c>
      <c r="S50" s="413">
        <v>0</v>
      </c>
      <c r="T50" s="413">
        <v>0</v>
      </c>
      <c r="U50" s="412">
        <v>0</v>
      </c>
      <c r="V50" s="413">
        <v>0</v>
      </c>
      <c r="W50" s="413">
        <v>0</v>
      </c>
      <c r="X50" s="413">
        <v>0</v>
      </c>
      <c r="Y50" s="412">
        <v>0</v>
      </c>
      <c r="Z50" s="413">
        <v>0</v>
      </c>
      <c r="AA50" s="413">
        <v>0</v>
      </c>
      <c r="AB50" s="413">
        <v>0</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t="str">
        <f>K$48</f>
        <v/>
      </c>
      <c r="L51" s="453"/>
      <c r="M51" s="450"/>
      <c r="N51" s="448"/>
      <c r="O51" s="448"/>
      <c r="P51" s="442" t="str">
        <f>P$48</f>
        <v/>
      </c>
      <c r="Q51" s="450"/>
      <c r="R51" s="448"/>
      <c r="S51" s="448"/>
      <c r="T51" s="442" t="str">
        <f>T$48</f>
        <v/>
      </c>
      <c r="U51" s="450"/>
      <c r="V51" s="448"/>
      <c r="W51" s="448"/>
      <c r="X51" s="442" t="str">
        <f>X$48</f>
        <v/>
      </c>
      <c r="Y51" s="450"/>
      <c r="Z51" s="448"/>
      <c r="AA51" s="448"/>
      <c r="AB51" s="442" t="str">
        <f>AB$48</f>
        <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t="str">
        <f>IF(K$38&lt;1000,"",MAX(0,J$15-J$16))</f>
        <v/>
      </c>
      <c r="L52" s="453"/>
      <c r="M52" s="449"/>
      <c r="N52" s="447"/>
      <c r="O52" s="447"/>
      <c r="P52" s="406" t="str">
        <f>IF(P$38&lt;1000,"",MAX(0,O$15-O$16))</f>
        <v/>
      </c>
      <c r="Q52" s="449"/>
      <c r="R52" s="447"/>
      <c r="S52" s="447"/>
      <c r="T52" s="406" t="str">
        <f>IF(T$38&lt;1000,"",MAX(0,S$15-S$16))</f>
        <v/>
      </c>
      <c r="U52" s="449"/>
      <c r="V52" s="447"/>
      <c r="W52" s="447"/>
      <c r="X52" s="406" t="str">
        <f>IF(X$38&lt;1000,"",MAX(0,W$15-W$16))</f>
        <v/>
      </c>
      <c r="Y52" s="449"/>
      <c r="Z52" s="447"/>
      <c r="AA52" s="447"/>
      <c r="AB52" s="406" t="str">
        <f>IF(AB$38&lt;1000,"",MAX(0,AA$15-AA$16))</f>
        <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IF(OR(K$38&lt;1000,K$17&lt;=0),0,MAX(0,K$50-K$51)*K$52)</f>
        <v>0</v>
      </c>
      <c r="L53" s="453"/>
      <c r="M53" s="449"/>
      <c r="N53" s="447"/>
      <c r="O53" s="447"/>
      <c r="P53" s="406">
        <f>IF(OR(P$38&lt;1000,P$17&lt;=0),0,MAX(0,P$50-P$51)*P$52)</f>
        <v>0</v>
      </c>
      <c r="Q53" s="449"/>
      <c r="R53" s="447"/>
      <c r="S53" s="447"/>
      <c r="T53" s="406">
        <f>IF(OR(T$38&lt;1000,T$17&lt;=0),0,MAX(0,T$50-T$51)*T$52)</f>
        <v>0</v>
      </c>
      <c r="U53" s="449"/>
      <c r="V53" s="447"/>
      <c r="W53" s="447"/>
      <c r="X53" s="406">
        <f>IF(OR(X$38&lt;1000,X$17&lt;=0),0,MAX(0,X$50-X$51)*X$52)</f>
        <v>0</v>
      </c>
      <c r="Y53" s="449"/>
      <c r="Z53" s="447"/>
      <c r="AA53" s="447"/>
      <c r="AB53" s="406">
        <f>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0</v>
      </c>
      <c r="I56" s="447"/>
      <c r="J56" s="447"/>
      <c r="K56" s="447"/>
      <c r="L56" s="453"/>
      <c r="M56" s="403">
        <v>0</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0</v>
      </c>
      <c r="I57" s="447"/>
      <c r="J57" s="447"/>
      <c r="K57" s="447"/>
      <c r="L57" s="453"/>
      <c r="M57" s="403">
        <v>0</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0</v>
      </c>
      <c r="D4" s="110">
        <f>'Pt 1 Summary of Data'!$K$56+'Pt 1 Summary of Data'!$M$56-'Pt 1 Summary of Data'!$N$56</f>
        <v>0</v>
      </c>
      <c r="E4" s="110">
        <f>'Pt 1 Summary of Data'!$Q$56+'Pt 1 Summary of Data'!$S$56-'Pt 1 Summary of Data'!$T$56</f>
        <v>0</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'Pt 3 MLR and Rebate Calculation'!$K$53</f>
        <v>0</v>
      </c>
      <c r="E11" s="103">
        <f>'Pt 3 MLR and Rebate Calculation'!$P$53</f>
        <v>0</v>
      </c>
      <c r="F11" s="103">
        <f>'Pt 3 MLR and Rebate Calculation'!$T$53</f>
        <v>0</v>
      </c>
      <c r="G11" s="103">
        <f>'Pt 3 MLR and Rebate Calculation'!$X$53</f>
        <v>0</v>
      </c>
      <c r="H11" s="103">
        <f>'Pt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510</v>
      </c>
      <c r="D23" s="5"/>
      <c r="E23" s="5"/>
      <c r="F23" s="5"/>
      <c r="G23" s="5"/>
      <c r="H23" s="5"/>
      <c r="I23" s="5"/>
      <c r="J23" s="5"/>
      <c r="K23" s="4"/>
    </row>
    <row r="24" spans="2:12" s="11" customFormat="1" ht="100.15" customHeight="1" x14ac:dyDescent="0.2">
      <c r="B24" s="96" t="s">
        <v>213</v>
      </c>
      <c r="C24" s="3" t="s">
        <v>510</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t="s">
        <v>508</v>
      </c>
      <c r="C50" s="137" t="s">
        <v>509</v>
      </c>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2016-07-28T17:49:01Z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