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G29" i="10"/>
  <c r="G28" i="10"/>
  <c r="L6" i="10"/>
  <c r="P15" i="10"/>
  <c r="P17" i="10" s="1"/>
  <c r="O17" i="10"/>
  <c r="O44" i="10" s="1"/>
  <c r="P37" i="10"/>
  <c r="T15" i="10"/>
  <c r="T37" i="10"/>
  <c r="X37" i="10"/>
  <c r="T6" i="10"/>
  <c r="L25" i="10"/>
  <c r="AB37" i="10"/>
  <c r="D17" i="10"/>
  <c r="D44" i="10" s="1"/>
  <c r="F6" i="10"/>
  <c r="C12" i="10" s="1"/>
  <c r="P6" i="10"/>
  <c r="K37" i="10"/>
  <c r="AA13" i="10"/>
  <c r="AB6" i="10"/>
  <c r="L29" i="10"/>
  <c r="L21" i="10"/>
  <c r="L28" i="10"/>
  <c r="AB13" i="10"/>
  <c r="F37" i="10"/>
  <c r="J15" i="10"/>
  <c r="J7" i="10"/>
  <c r="K7" i="10" s="1"/>
  <c r="J6" i="10"/>
  <c r="W6" i="10"/>
  <c r="S7" i="10"/>
  <c r="T7" i="10" s="1"/>
  <c r="AA15" i="10"/>
  <c r="E7" i="10"/>
  <c r="F7" i="10" s="1"/>
  <c r="O7" i="10"/>
  <c r="P7" i="10" s="1"/>
  <c r="W15" i="10"/>
  <c r="G7" i="10"/>
  <c r="G25" i="10" s="1"/>
  <c r="X6" i="10" l="1"/>
  <c r="F51" i="10"/>
  <c r="F52" i="10" s="1"/>
  <c r="C11" i="16" s="1"/>
  <c r="F46" i="10"/>
  <c r="F41" i="10"/>
  <c r="O12" i="10"/>
  <c r="P12" i="10" s="1"/>
  <c r="R17" i="10"/>
  <c r="R45" i="10" s="1"/>
  <c r="X41" i="10"/>
  <c r="X51" i="10"/>
  <c r="X52" i="10" s="1"/>
  <c r="G11" i="16" s="1"/>
  <c r="X46" i="10"/>
  <c r="X38" i="10"/>
  <c r="K6" i="10"/>
  <c r="I17" i="10" s="1"/>
  <c r="I44" i="10" s="1"/>
  <c r="E12" i="10"/>
  <c r="S13" i="10"/>
  <c r="T17" i="10"/>
  <c r="X15" i="10"/>
  <c r="X17" i="10" s="1"/>
  <c r="X45" i="10" s="1"/>
  <c r="X47" i="10" s="1"/>
  <c r="X50" i="10" s="1"/>
  <c r="AB51" i="10"/>
  <c r="AB38" i="10"/>
  <c r="AB41" i="10" s="1"/>
  <c r="AB46" i="10" s="1"/>
  <c r="S17" i="10"/>
  <c r="S45" i="10" s="1"/>
  <c r="AA17" i="10"/>
  <c r="AA45" i="10" s="1"/>
  <c r="AB15" i="10"/>
  <c r="AB17" i="10" s="1"/>
  <c r="AB45" i="10" s="1"/>
  <c r="AB47" i="10" s="1"/>
  <c r="AB50" i="10" s="1"/>
  <c r="G19" i="10"/>
  <c r="K51" i="10"/>
  <c r="K52" i="10" s="1"/>
  <c r="D11" i="16" s="1"/>
  <c r="K46" i="10"/>
  <c r="K41" i="10"/>
  <c r="D12" i="10"/>
  <c r="C17" i="10"/>
  <c r="R13" i="10"/>
  <c r="Q17" i="10"/>
  <c r="T51" i="10"/>
  <c r="T52" i="10" s="1"/>
  <c r="F11" i="16" s="1"/>
  <c r="T46" i="10"/>
  <c r="T38" i="10"/>
  <c r="T45" i="10"/>
  <c r="T47" i="10" s="1"/>
  <c r="T50" i="10" s="1"/>
  <c r="T41" i="10"/>
  <c r="P51" i="10"/>
  <c r="P38" i="10"/>
  <c r="P44" i="10"/>
  <c r="P41" i="10"/>
  <c r="P46" i="10" s="1"/>
  <c r="L20" i="10"/>
  <c r="L19" i="10"/>
  <c r="L24" i="10" s="1"/>
  <c r="L23" i="10" s="1"/>
  <c r="G21" i="10"/>
  <c r="E17" i="10"/>
  <c r="E44" i="10" s="1"/>
  <c r="K15" i="10"/>
  <c r="G20" i="10"/>
  <c r="Q13" i="10"/>
  <c r="F17" i="10"/>
  <c r="F44" i="10" s="1"/>
  <c r="F47" i="10" s="1"/>
  <c r="F50" i="10" s="1"/>
  <c r="F12" i="10" l="1"/>
  <c r="C44" i="10"/>
  <c r="F38" i="10" s="1"/>
  <c r="V17" i="10"/>
  <c r="V45" i="10" s="1"/>
  <c r="V13" i="10"/>
  <c r="AB52" i="10"/>
  <c r="H11" i="16" s="1"/>
  <c r="I12" i="10"/>
  <c r="Q45" i="10"/>
  <c r="T13" i="10"/>
  <c r="H12" i="10"/>
  <c r="J12" i="10"/>
  <c r="U17" i="10"/>
  <c r="P52" i="10"/>
  <c r="E11" i="16" s="1"/>
  <c r="P47" i="10"/>
  <c r="P50" i="10" s="1"/>
  <c r="W17" i="10"/>
  <c r="W45" i="10" s="1"/>
  <c r="H17" i="10"/>
  <c r="W13" i="10"/>
  <c r="J17" i="10"/>
  <c r="J44" i="10" s="1"/>
  <c r="K17" i="10"/>
  <c r="K44" i="10" s="1"/>
  <c r="K47" i="10" s="1"/>
  <c r="K50" i="10" s="1"/>
  <c r="L27" i="10"/>
  <c r="G24" i="10"/>
  <c r="G23" i="10" s="1"/>
  <c r="G27" i="10" s="1"/>
  <c r="U13" i="10"/>
  <c r="G26" i="10" l="1"/>
  <c r="G30" i="10" s="1"/>
  <c r="G31" i="10"/>
  <c r="G32" i="10" s="1"/>
  <c r="G33" i="10" s="1"/>
  <c r="U45" i="10"/>
  <c r="X13" i="10"/>
  <c r="L31" i="10"/>
  <c r="L32" i="10" s="1"/>
  <c r="L33" i="10" s="1"/>
  <c r="L26" i="10"/>
  <c r="L30" i="10" s="1"/>
  <c r="H44" i="10"/>
  <c r="K38" i="10" s="1"/>
  <c r="K12"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<sst xmlns="http://schemas.openxmlformats.org/spreadsheetml/2006/main" count="570" uniqueCount="509">
  <si>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</si>
  <si>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</si>
  <si>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</si>
  <si>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</si>
  <si>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</si>
  <si>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</si>
  <si>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</si>
  <si>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</si>
  <si>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</si>
  <si>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</si>
  <si>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</si>
  <si>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</si>
  <si>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</si>
  <si>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</si>
  <si>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</si>
  <si>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</si>
  <si>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</si>
  <si>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</si>
  <si>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</si>
  <si>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</si>
  <si>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</si>
  <si>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</si>
  <si>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</si>
  <si>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</si>
  <si>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</si>
  <si>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</si>
  <si>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</si>
  <si>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</si>
  <si>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</si>
  <si>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</si>
  <si>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</si>
  <si>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</si>
  <si>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</si>
  <si>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</si>
  <si>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</si>
  <si>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</si>
  <si>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</si>
  <si>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</si>
  <si>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</si>
  <si>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</si>
  <si>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</si>
  <si>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</si>
  <si>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</si>
  <si>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</si>
  <si>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</si>
  <si>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</si>
  <si>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</si>
  <si>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</si>
  <si>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</si>
  <si>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</si>
  <si>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</si>
  <si>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</si>
  <si>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</si>
  <si>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</si>
  <si>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</si>
  <si>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</si>
  <si>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</si>
  <si>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</si>
  <si>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</si>
  <si>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</si>
  <si>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</si>
  <si>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</si>
  <si>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</si>
  <si>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</si>
  <si>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</si>
  <si>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</si>
  <si>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</si>
  <si>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</si>
  <si>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</si>
  <si>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</si>
  <si>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</si>
  <si>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</si>
  <si>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</si>
  <si>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</si>
  <si>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</si>
  <si>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</si>
  <si>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</si>
  <si>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</si>
  <si>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</si>
  <si>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</si>
  <si>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</si>
  <si>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</si>
  <si>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</si>
  <si>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</si>
  <si>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</si>
  <si>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</si>
  <si>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</si>
  <si>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</si>
  <si>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</si>
  <si>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</si>
  <si>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</si>
  <si>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</si>
  <si>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</si>
  <si>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</si>
  <si>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</si>
  <si>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</si>
  <si>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</si>
  <si>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</si>
  <si>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</si>
  <si>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</si>
  <si>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</si>
  <si>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</si>
  <si>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</si>
  <si>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</si>
  <si>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</si>
  <si>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</si>
  <si>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</si>
  <si>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</si>
  <si>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</si>
  <si>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</si>
  <si>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</si>
  <si>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</si>
  <si>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</si>
  <si>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</si>
  <si>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</si>
  <si>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</si>
  <si>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</si>
  <si>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</si>
  <si>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</si>
  <si>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</si>
  <si>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</si>
  <si>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</si>
  <si>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</si>
  <si>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</si>
  <si>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</si>
  <si>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</si>
  <si>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</si>
  <si>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</si>
  <si>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</si>
  <si>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</si>
  <si>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</si>
  <si>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</si>
  <si>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</si>
  <si>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</si>
  <si>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</si>
  <si>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</si>
  <si>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</si>
  <si>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</si>
  <si>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</si>
  <si>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</si>
  <si>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</si>
  <si>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</si>
  <si>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</si>
  <si>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</si>
  <si>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</si>
  <si>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</si>
  <si>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</si>
  <si>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</si>
  <si>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</si>
  <si>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</si>
  <si>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</si>
  <si>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</si>
  <si>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</si>
  <si>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</si>
  <si>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</si>
  <si>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</si>
  <si>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</si>
  <si>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</si>
  <si>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</si>
  <si>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</si>
  <si>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</si>
  <si>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</si>
  <si>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</si>
  <si>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</si>
  <si>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</si>
  <si>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</si>
  <si>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</si>
  <si>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</si>
  <si>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</si>
  <si>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</si>
  <si>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</si>
  <si>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</si>
  <si>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</si>
  <si>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</si>
  <si>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</si>
  <si>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</si>
  <si>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</si>
  <si>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</si>
  <si>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</si>
  <si>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</si>
  <si>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</si>
  <si>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</si>
  <si>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</si>
  <si>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</si>
  <si>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</si>
  <si>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</si>
  <si>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</si>
  <si>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</si>
  <si>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</si>
  <si>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</si>
  <si>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</si>
  <si>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</si>
  <si>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</si>
  <si>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</si>
  <si>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</si>
  <si>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</si>
  <si>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</si>
  <si>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</si>
  <si>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</si>
  <si>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</si>
  <si>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</si>
  <si>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</si>
  <si>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</si>
  <si>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</si>
  <si>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</si>
  <si>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</si>
  <si>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</si>
  <si>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</si>
  <si>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</si>
  <si>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</si>
  <si>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</si>
  <si>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</si>
  <si>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</si>
  <si>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</si>
  <si>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</si>
  <si>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</si>
  <si>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</si>
  <si>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</si>
  <si>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</si>
  <si>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</si>
  <si>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</si>
  <si>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</si>
  <si>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</si>
  <si>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</si>
  <si>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</si>
  <si>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</si>
  <si>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</si>
  <si>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</si>
  <si>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</si>
  <si>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</si>
  <si>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</si>
  <si>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</si>
  <si>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</si>
  <si>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</si>
  <si>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</si>
  <si>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</si>
  <si>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</si>
  <si>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</si>
  <si>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</si>
  <si>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</si>
  <si>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</si>
  <si>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</si>
  <si>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</si>
  <si>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</si>
  <si>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</si>
  <si>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</si>
  <si>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</si>
  <si>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</si>
  <si>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</si>
  <si>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</si>
  <si>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</si>
  <si>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</si>
  <si>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</si>
  <si>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</si>
  <si>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</si>
  <si>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</si>
  <si>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</si>
  <si>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</si>
  <si>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</si>
  <si>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</si>
  <si>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</si>
  <si>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</si>
  <si>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</si>
  <si>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</si>
  <si>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</si>
  <si>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</si>
  <si>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</si>
  <si>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</si>
  <si>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</si>
  <si>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</si>
  <si>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</si>
  <si>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</si>
  <si>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</si>
  <si>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</si>
  <si>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</si>
  <si>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</si>
  <si>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</si>
  <si>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</si>
  <si>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</si>
  <si>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</si>
  <si>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</si>
  <si>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</si>
  <si>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</si>
  <si>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</si>
  <si>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</si>
  <si>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</si>
  <si>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</si>
  <si>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</si>
  <si>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</si>
  <si>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</si>
  <si>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</si>
  <si>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</si>
  <si>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</si>
  <si>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</si>
  <si>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</si>
  <si>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</si>
  <si>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</si>
  <si>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</si>
  <si>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</si>
  <si>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</si>
  <si>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</si>
  <si>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</si>
  <si>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</si>
  <si>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</si>
  <si>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</si>
  <si>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</si>
  <si>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</si>
  <si>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</si>
  <si>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</si>
  <si>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</si>
  <si>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</si>
  <si>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</si>
  <si>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</si>
  <si>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</si>
  <si>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</si>
  <si>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</si>
  <si>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</si>
  <si>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</si>
  <si>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</si>
  <si>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</si>
  <si>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</si>
  <si>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</si>
  <si>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</si>
  <si>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</si>
  <si>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</si>
  <si>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</si>
  <si>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</si>
  <si>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</si>
  <si>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</si>
  <si>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</si>
  <si>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</si>
  <si>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</si>
  <si>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</si>
  <si>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</si>
  <si>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</si>
  <si>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</si>
  <si>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</si>
  <si>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</si>
  <si>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</si>
  <si>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</si>
  <si>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</si>
  <si>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</si>
  <si>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</si>
  <si>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</si>
  <si>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</si>
  <si>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</si>
  <si>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</si>
  <si>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</si>
  <si>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</si>
  <si>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</si>
  <si>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</si>
  <si>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</si>
  <si>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</si>
  <si>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</si>
  <si>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</si>
  <si>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</si>
  <si>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</si>
  <si>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</si>
  <si>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</si>
  <si>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</si>
  <si>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</si>
  <si>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</si>
  <si>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</si>
  <si>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</si>
  <si>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</si>
  <si>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</si>
  <si>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</si>
  <si>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</si>
  <si>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</si>
  <si>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</si>
  <si>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</si>
  <si>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</si>
  <si>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</si>
  <si>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</si>
  <si>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</si>
  <si>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</si>
  <si>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</si>
  <si>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</si>
  <si>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</si>
  <si>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</si>
  <si>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</si>
  <si>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</si>
  <si>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</si>
  <si>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</si>
  <si>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</si>
  <si>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</si>
  <si>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</si>
  <si>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</si>
  <si>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</si>
  <si>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</si>
  <si>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</si>
  <si>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</si>
  <si>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</si>
  <si>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</si>
  <si>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</si>
  <si>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</si>
  <si>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</si>
  <si>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</si>
  <si>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</si>
  <si>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</si>
  <si>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</si>
  <si>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</si>
  <si>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</si>
  <si>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</si>
  <si>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</si>
  <si>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</si>
  <si>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</si>
  <si>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</si>
  <si>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</si>
  <si>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</si>
  <si>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</si>
  <si>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</si>
  <si>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</si>
  <si>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</si>
  <si>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</si>
  <si>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</si>
  <si>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</si>
  <si>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</si>
  <si>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</si>
  <si>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</si>
  <si>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</si>
  <si>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</si>
  <si>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</si>
  <si>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</si>
  <si>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</si>
  <si>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</si>
  <si>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</si>
  <si>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</si>
  <si>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</si>
  <si>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</si>
  <si>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</si>
  <si>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</si>
  <si>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</si>
  <si>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</si>
  <si>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</si>
  <si>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</si>
  <si>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</si>
  <si>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</si>
  <si>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</si>
  <si>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</si>
  <si>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</si>
  <si>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</si>
  <si>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</si>
  <si>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</si>
  <si>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</si>
  <si>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</si>
  <si>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</si>
  <si>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</si>
  <si>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</si>
  <si>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</si>
  <si>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</si>
  <si>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</si>
  <si>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</si>
  <si>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</si>
  <si>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</si>
  <si>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</si>
  <si>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</si>
  <si>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</si>
  <si>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</si>
  <si>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</si>
  <si>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</si>
  <si>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</si>
  <si>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</si>
  <si>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</si>
  <si>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</si>
  <si>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</si>
  <si>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</si>
  <si>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</si>
  <si>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</si>
  <si>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</si>
  <si>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</si>
  <si>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</si>
  <si>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</si>
  <si>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</si>
  <si>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</si>
  <si>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</si>
  <si>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</si>
  <si>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</si>
  <si>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</si>
  <si>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</si>
  <si>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</si>
  <si>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</si>
  <si>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</si>
  <si>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</si>
  <si>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</si>
  <si>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</si>
  <si>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</si>
  <si>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</si>
  <si>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</si>
  <si>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</si>
  <si>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</si>
  <si>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</si>
  <si>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</si>
  <si>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</si>
  <si>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</si>
  <si>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</si>
  <si>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</si>
  <si>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</si>
  <si>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</si>
  <si>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</si>
  <si>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</si>
  <si>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</si>
  <si>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</si>
  <si>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47766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</si>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</sst>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180</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-77</v>
      </c>
      <c r="E5" s="112">
        <f>'Pt 2 Premium and Claims'!E5+'Pt 2 Premium and Claims'!E6-'Pt 2 Premium and Claims'!E7-'Pt 2 Premium and Claims'!E13+'Pt 2 Premium and Claims'!E14+'Pt 2 Premium and Claims'!E15+'Pt 2 Premium and Claims'!E16+'Pt 2 Premium and Claims'!E17</f>
        <v>-98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-879</v>
      </c>
      <c r="Q5" s="112">
        <f>'Pt 2 Premium and Claims'!Q5+'Pt 2 Premium and Claims'!Q6-'Pt 2 Premium and Claims'!Q7-'Pt 2 Premium and Claims'!Q13+'Pt 2 Premium and Claims'!Q14</f>
        <v>2447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23950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199083</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21</v>
      </c>
      <c r="Q7" s="116">
        <f>P7</f>
        <v>21</v>
      </c>
      <c r="R7" s="116"/>
      <c r="S7" s="116"/>
      <c r="T7" s="116"/>
      <c r="U7" s="115">
        <v>0</v>
      </c>
      <c r="V7" s="116">
        <f>U7</f>
        <v>0</v>
      </c>
      <c r="W7" s="116"/>
      <c r="X7" s="115">
        <v>0</v>
      </c>
      <c r="Y7" s="116">
        <f>X7</f>
        <v>0</v>
      </c>
      <c r="Z7" s="116"/>
      <c r="AA7" s="115">
        <v>187</v>
      </c>
      <c r="AB7" s="116">
        <f>AA7</f>
        <v>187</v>
      </c>
      <c r="AC7" s="116"/>
      <c r="AD7" s="115"/>
      <c r="AE7" s="297"/>
      <c r="AF7" s="297"/>
      <c r="AG7" s="297"/>
      <c r="AH7" s="297"/>
      <c r="AI7" s="115"/>
      <c r="AJ7" s="297"/>
      <c r="AK7" s="297"/>
      <c r="AL7" s="297"/>
      <c r="AM7" s="297"/>
      <c r="AN7" s="115"/>
      <c r="AO7" s="116"/>
      <c r="AP7" s="116"/>
      <c r="AQ7" s="116"/>
      <c r="AR7" s="116"/>
      <c r="AS7" s="115">
        <v>0</v>
      </c>
      <c r="AT7" s="119">
        <v>1515</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3308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-3571</v>
      </c>
      <c r="E12" s="112">
        <f>'Pt 2 Premium and Claims'!E54</f>
        <v>-1157</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-603980</v>
      </c>
      <c r="Q12" s="112">
        <f>'Pt 2 Premium and Claims'!Q54</f>
        <v>-61334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-48456</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-120713</v>
      </c>
      <c r="AT12" s="113">
        <f>'Pt 2 Premium and Claims'!AT54</f>
        <v>751216</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2695</v>
      </c>
      <c r="Q13" s="116">
        <v>0</v>
      </c>
      <c r="R13" s="116"/>
      <c r="S13" s="295"/>
      <c r="T13" s="296"/>
      <c r="U13" s="115">
        <v>0</v>
      </c>
      <c r="V13" s="116">
        <v>0</v>
      </c>
      <c r="W13" s="116"/>
      <c r="X13" s="115">
        <v>0</v>
      </c>
      <c r="Y13" s="116">
        <v>0</v>
      </c>
      <c r="Z13" s="116"/>
      <c r="AA13" s="115">
        <v>6655</v>
      </c>
      <c r="AB13" s="116">
        <v>0</v>
      </c>
      <c r="AC13" s="116"/>
      <c r="AD13" s="115"/>
      <c r="AE13" s="297"/>
      <c r="AF13" s="297"/>
      <c r="AG13" s="297"/>
      <c r="AH13" s="297"/>
      <c r="AI13" s="115"/>
      <c r="AJ13" s="297"/>
      <c r="AK13" s="297"/>
      <c r="AL13" s="297"/>
      <c r="AM13" s="297"/>
      <c r="AN13" s="115"/>
      <c r="AO13" s="116"/>
      <c r="AP13" s="116"/>
      <c r="AQ13" s="295"/>
      <c r="AR13" s="296"/>
      <c r="AS13" s="115">
        <v>450394</v>
      </c>
      <c r="AT13" s="119">
        <v>0</v>
      </c>
      <c r="AU13" s="119">
        <v>0</v>
      </c>
      <c r="AV13" s="317"/>
      <c r="AW13" s="324"/>
    </row>
    <row r="14" spans="1:49" ht="25.5" x14ac:dyDescent="0.2">
      <c r="B14" s="161" t="s">
        <v>231</v>
      </c>
      <c r="C14" s="68" t="s">
        <v>6</v>
      </c>
      <c r="D14" s="115">
        <v>0</v>
      </c>
      <c r="E14" s="116">
        <v>12</v>
      </c>
      <c r="F14" s="116"/>
      <c r="G14" s="294"/>
      <c r="H14" s="297"/>
      <c r="I14" s="115">
        <v>0</v>
      </c>
      <c r="J14" s="115">
        <v>0</v>
      </c>
      <c r="K14" s="116">
        <v>0</v>
      </c>
      <c r="L14" s="116"/>
      <c r="M14" s="294"/>
      <c r="N14" s="297"/>
      <c r="O14" s="115">
        <v>0</v>
      </c>
      <c r="P14" s="115">
        <v>1</v>
      </c>
      <c r="Q14" s="116">
        <v>12335</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60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-89</v>
      </c>
      <c r="Q15" s="116">
        <v>28</v>
      </c>
      <c r="R15" s="116"/>
      <c r="S15" s="294"/>
      <c r="T15" s="300"/>
      <c r="U15" s="115">
        <v>0</v>
      </c>
      <c r="V15" s="116">
        <v>0</v>
      </c>
      <c r="W15" s="116"/>
      <c r="X15" s="115">
        <v>0</v>
      </c>
      <c r="Y15" s="116">
        <v>0</v>
      </c>
      <c r="Z15" s="116"/>
      <c r="AA15" s="115">
        <v>516</v>
      </c>
      <c r="AB15" s="116">
        <v>0</v>
      </c>
      <c r="AC15" s="116"/>
      <c r="AD15" s="115"/>
      <c r="AE15" s="297"/>
      <c r="AF15" s="297"/>
      <c r="AG15" s="297"/>
      <c r="AH15" s="300"/>
      <c r="AI15" s="115"/>
      <c r="AJ15" s="297"/>
      <c r="AK15" s="297"/>
      <c r="AL15" s="297"/>
      <c r="AM15" s="300"/>
      <c r="AN15" s="115"/>
      <c r="AO15" s="116"/>
      <c r="AP15" s="116"/>
      <c r="AQ15" s="294"/>
      <c r="AR15" s="300"/>
      <c r="AS15" s="115">
        <v>0</v>
      </c>
      <c r="AT15" s="119">
        <v>359</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12875</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37044</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-361</v>
      </c>
      <c r="E25" s="116">
        <f>D25</f>
        <v>-361</v>
      </c>
      <c r="F25" s="116"/>
      <c r="G25" s="116"/>
      <c r="H25" s="116"/>
      <c r="I25" s="115">
        <v>0</v>
      </c>
      <c r="J25" s="115">
        <v>0</v>
      </c>
      <c r="K25" s="116">
        <f>J25</f>
        <v>0</v>
      </c>
      <c r="L25" s="116"/>
      <c r="M25" s="116"/>
      <c r="N25" s="116"/>
      <c r="O25" s="115">
        <v>0</v>
      </c>
      <c r="P25" s="115">
        <v>-111927</v>
      </c>
      <c r="Q25" s="116">
        <f>P25</f>
        <v>-111927</v>
      </c>
      <c r="R25" s="116"/>
      <c r="S25" s="116"/>
      <c r="T25" s="116"/>
      <c r="U25" s="115">
        <v>0</v>
      </c>
      <c r="V25" s="116">
        <f>U25</f>
        <v>0</v>
      </c>
      <c r="W25" s="116"/>
      <c r="X25" s="115">
        <v>0</v>
      </c>
      <c r="Y25" s="116">
        <f>X25</f>
        <v>0</v>
      </c>
      <c r="Z25" s="116"/>
      <c r="AA25" s="115">
        <v>-14351</v>
      </c>
      <c r="AB25" s="116">
        <f>AA25</f>
        <v>-14351</v>
      </c>
      <c r="AC25" s="116"/>
      <c r="AD25" s="115"/>
      <c r="AE25" s="297"/>
      <c r="AF25" s="297"/>
      <c r="AG25" s="297"/>
      <c r="AH25" s="300"/>
      <c r="AI25" s="115"/>
      <c r="AJ25" s="297"/>
      <c r="AK25" s="297"/>
      <c r="AL25" s="297"/>
      <c r="AM25" s="300"/>
      <c r="AN25" s="115"/>
      <c r="AO25" s="116"/>
      <c r="AP25" s="116"/>
      <c r="AQ25" s="116"/>
      <c r="AR25" s="116"/>
      <c r="AS25" s="115">
        <v>-22240</v>
      </c>
      <c r="AT25" s="119">
        <v>102761</v>
      </c>
      <c r="AU25" s="119">
        <v>0</v>
      </c>
      <c r="AV25" s="119">
        <v>24489</v>
      </c>
      <c r="AW25" s="324"/>
    </row>
    <row r="26" spans="1:49" s="11" customFormat="1" x14ac:dyDescent="0.2">
      <c r="A26" s="41"/>
      <c r="B26" s="164" t="s">
        <v>243</v>
      </c>
      <c r="C26" s="68"/>
      <c r="D26" s="115">
        <v>7</v>
      </c>
      <c r="E26" s="116">
        <f>D26</f>
        <v>7</v>
      </c>
      <c r="F26" s="116"/>
      <c r="G26" s="116"/>
      <c r="H26" s="116"/>
      <c r="I26" s="115">
        <v>0</v>
      </c>
      <c r="J26" s="115">
        <v>0</v>
      </c>
      <c r="K26" s="116">
        <f>J26</f>
        <v>0</v>
      </c>
      <c r="L26" s="116"/>
      <c r="M26" s="116"/>
      <c r="N26" s="116"/>
      <c r="O26" s="115">
        <v>0</v>
      </c>
      <c r="P26" s="115">
        <v>-1</v>
      </c>
      <c r="Q26" s="116">
        <f>P26</f>
        <v>-1</v>
      </c>
      <c r="R26" s="116"/>
      <c r="S26" s="116"/>
      <c r="T26" s="116"/>
      <c r="U26" s="115">
        <v>0</v>
      </c>
      <c r="V26" s="116">
        <f>U26</f>
        <v>0</v>
      </c>
      <c r="W26" s="116"/>
      <c r="X26" s="115">
        <v>0</v>
      </c>
      <c r="Y26" s="116">
        <f>X26</f>
        <v>0</v>
      </c>
      <c r="Z26" s="116"/>
      <c r="AA26" s="115">
        <v>-17</v>
      </c>
      <c r="AB26" s="116">
        <f>AA26</f>
        <v>-17</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163</v>
      </c>
      <c r="E27" s="116">
        <f>D27</f>
        <v>163</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137</v>
      </c>
      <c r="AU27" s="119">
        <v>0</v>
      </c>
      <c r="AV27" s="320"/>
      <c r="AW27" s="324"/>
    </row>
    <row r="28" spans="1:49" s="11" customFormat="1" x14ac:dyDescent="0.2">
      <c r="A28" s="41"/>
      <c r="B28" s="164" t="s">
        <v>245</v>
      </c>
      <c r="C28" s="68"/>
      <c r="D28" s="115">
        <v>14</v>
      </c>
      <c r="E28" s="116">
        <f>D28</f>
        <v>14</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9</v>
      </c>
      <c r="Q30" s="116">
        <f>P30</f>
        <v>9</v>
      </c>
      <c r="R30" s="116"/>
      <c r="S30" s="116"/>
      <c r="T30" s="116"/>
      <c r="U30" s="115">
        <v>0</v>
      </c>
      <c r="V30" s="116">
        <f>U30</f>
        <v>0</v>
      </c>
      <c r="W30" s="116"/>
      <c r="X30" s="115">
        <v>0</v>
      </c>
      <c r="Y30" s="116">
        <f>X30</f>
        <v>0</v>
      </c>
      <c r="Z30" s="116"/>
      <c r="AA30" s="115">
        <v>75</v>
      </c>
      <c r="AB30" s="116">
        <f>AA30</f>
        <v>75</v>
      </c>
      <c r="AC30" s="116"/>
      <c r="AD30" s="115"/>
      <c r="AE30" s="297"/>
      <c r="AF30" s="297"/>
      <c r="AG30" s="297"/>
      <c r="AH30" s="297"/>
      <c r="AI30" s="115"/>
      <c r="AJ30" s="297"/>
      <c r="AK30" s="297"/>
      <c r="AL30" s="297"/>
      <c r="AM30" s="297"/>
      <c r="AN30" s="115"/>
      <c r="AO30" s="116"/>
      <c r="AP30" s="116"/>
      <c r="AQ30" s="116"/>
      <c r="AR30" s="116"/>
      <c r="AS30" s="115">
        <v>0</v>
      </c>
      <c r="AT30" s="119">
        <v>606</v>
      </c>
      <c r="AU30" s="119">
        <v>0</v>
      </c>
      <c r="AV30" s="119">
        <v>0</v>
      </c>
      <c r="AW30" s="324"/>
    </row>
    <row r="31" spans="1:49" x14ac:dyDescent="0.2">
      <c r="B31" s="164" t="s">
        <v>248</v>
      </c>
      <c r="C31" s="68"/>
      <c r="D31" s="115">
        <v>-2</v>
      </c>
      <c r="E31" s="116">
        <f>D31</f>
        <v>-2</v>
      </c>
      <c r="F31" s="116"/>
      <c r="G31" s="116"/>
      <c r="H31" s="116"/>
      <c r="I31" s="115">
        <v>0</v>
      </c>
      <c r="J31" s="115">
        <v>0</v>
      </c>
      <c r="K31" s="116">
        <f>J31</f>
        <v>0</v>
      </c>
      <c r="L31" s="116"/>
      <c r="M31" s="116"/>
      <c r="N31" s="116"/>
      <c r="O31" s="115">
        <v>0</v>
      </c>
      <c r="P31" s="115">
        <v>52</v>
      </c>
      <c r="Q31" s="116">
        <f>P31</f>
        <v>52</v>
      </c>
      <c r="R31" s="116"/>
      <c r="S31" s="116"/>
      <c r="T31" s="116"/>
      <c r="U31" s="115">
        <v>0</v>
      </c>
      <c r="V31" s="116">
        <f>U31</f>
        <v>0</v>
      </c>
      <c r="W31" s="116"/>
      <c r="X31" s="115">
        <v>0</v>
      </c>
      <c r="Y31" s="116">
        <f>X31</f>
        <v>0</v>
      </c>
      <c r="Z31" s="116"/>
      <c r="AA31" s="115">
        <v>455</v>
      </c>
      <c r="AB31" s="116">
        <f>AA31</f>
        <v>455</v>
      </c>
      <c r="AC31" s="116"/>
      <c r="AD31" s="115"/>
      <c r="AE31" s="297"/>
      <c r="AF31" s="297"/>
      <c r="AG31" s="297"/>
      <c r="AH31" s="297"/>
      <c r="AI31" s="115"/>
      <c r="AJ31" s="297"/>
      <c r="AK31" s="297"/>
      <c r="AL31" s="297"/>
      <c r="AM31" s="297"/>
      <c r="AN31" s="115"/>
      <c r="AO31" s="116"/>
      <c r="AP31" s="116"/>
      <c r="AQ31" s="116"/>
      <c r="AR31" s="116"/>
      <c r="AS31" s="115">
        <v>0</v>
      </c>
      <c r="AT31" s="119">
        <v>3695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231</v>
      </c>
      <c r="E34" s="116">
        <f>D34</f>
        <v>231</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-141</v>
      </c>
      <c r="E35" s="116">
        <f>D35</f>
        <v>-141</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v>
      </c>
      <c r="E37" s="124">
        <v>17</v>
      </c>
      <c r="F37" s="124"/>
      <c r="G37" s="124"/>
      <c r="H37" s="124"/>
      <c r="I37" s="123">
        <v>0</v>
      </c>
      <c r="J37" s="123">
        <v>0</v>
      </c>
      <c r="K37" s="124">
        <v>0</v>
      </c>
      <c r="L37" s="124"/>
      <c r="M37" s="124"/>
      <c r="N37" s="124"/>
      <c r="O37" s="123">
        <v>0</v>
      </c>
      <c r="P37" s="123">
        <v>-34</v>
      </c>
      <c r="Q37" s="124">
        <v>-15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15</v>
      </c>
      <c r="AU37" s="125">
        <v>0</v>
      </c>
      <c r="AV37" s="125">
        <v>0</v>
      </c>
      <c r="AW37" s="323"/>
    </row>
    <row r="38" spans="1:49" x14ac:dyDescent="0.2">
      <c r="B38" s="161" t="s">
        <v>255</v>
      </c>
      <c r="C38" s="68" t="s">
        <v>16</v>
      </c>
      <c r="D38" s="115">
        <v>5</v>
      </c>
      <c r="E38" s="116">
        <v>5</v>
      </c>
      <c r="F38" s="116"/>
      <c r="G38" s="116"/>
      <c r="H38" s="116"/>
      <c r="I38" s="115">
        <v>0</v>
      </c>
      <c r="J38" s="115">
        <v>0</v>
      </c>
      <c r="K38" s="116">
        <v>0</v>
      </c>
      <c r="L38" s="116"/>
      <c r="M38" s="116"/>
      <c r="N38" s="116"/>
      <c r="O38" s="115">
        <v>0</v>
      </c>
      <c r="P38" s="115">
        <v>-10</v>
      </c>
      <c r="Q38" s="116">
        <v>-5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v>
      </c>
      <c r="AU38" s="119">
        <v>0</v>
      </c>
      <c r="AV38" s="119">
        <v>0</v>
      </c>
      <c r="AW38" s="324"/>
    </row>
    <row r="39" spans="1:49" x14ac:dyDescent="0.2">
      <c r="B39" s="164" t="s">
        <v>256</v>
      </c>
      <c r="C39" s="68" t="s">
        <v>17</v>
      </c>
      <c r="D39" s="115">
        <v>4</v>
      </c>
      <c r="E39" s="116">
        <v>4</v>
      </c>
      <c r="F39" s="116"/>
      <c r="G39" s="116"/>
      <c r="H39" s="116"/>
      <c r="I39" s="115">
        <v>0</v>
      </c>
      <c r="J39" s="115">
        <v>0</v>
      </c>
      <c r="K39" s="116">
        <v>0</v>
      </c>
      <c r="L39" s="116"/>
      <c r="M39" s="116"/>
      <c r="N39" s="116"/>
      <c r="O39" s="115">
        <v>0</v>
      </c>
      <c r="P39" s="115">
        <v>-256</v>
      </c>
      <c r="Q39" s="116">
        <v>-6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v>
      </c>
      <c r="AU39" s="119">
        <v>0</v>
      </c>
      <c r="AV39" s="119">
        <v>0</v>
      </c>
      <c r="AW39" s="324"/>
    </row>
    <row r="40" spans="1:49" x14ac:dyDescent="0.2">
      <c r="B40" s="164" t="s">
        <v>257</v>
      </c>
      <c r="C40" s="68" t="s">
        <v>38</v>
      </c>
      <c r="D40" s="115">
        <v>10</v>
      </c>
      <c r="E40" s="116">
        <v>10</v>
      </c>
      <c r="F40" s="116"/>
      <c r="G40" s="116"/>
      <c r="H40" s="116"/>
      <c r="I40" s="115">
        <v>0</v>
      </c>
      <c r="J40" s="115">
        <v>0</v>
      </c>
      <c r="K40" s="116">
        <v>0</v>
      </c>
      <c r="L40" s="116"/>
      <c r="M40" s="116"/>
      <c r="N40" s="116"/>
      <c r="O40" s="115">
        <v>0</v>
      </c>
      <c r="P40" s="115">
        <v>-11</v>
      </c>
      <c r="Q40" s="116">
        <v>-10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9</v>
      </c>
      <c r="AU40" s="119">
        <v>0</v>
      </c>
      <c r="AV40" s="119">
        <v>0</v>
      </c>
      <c r="AW40" s="324"/>
    </row>
    <row r="41" spans="1:49" s="11" customFormat="1" ht="25.5" x14ac:dyDescent="0.2">
      <c r="A41" s="41"/>
      <c r="B41" s="164" t="s">
        <v>258</v>
      </c>
      <c r="C41" s="68" t="s">
        <v>129</v>
      </c>
      <c r="D41" s="115">
        <v>9</v>
      </c>
      <c r="E41" s="116">
        <v>9</v>
      </c>
      <c r="F41" s="116"/>
      <c r="G41" s="116"/>
      <c r="H41" s="116"/>
      <c r="I41" s="115">
        <v>0</v>
      </c>
      <c r="J41" s="115">
        <v>0</v>
      </c>
      <c r="K41" s="116">
        <v>0</v>
      </c>
      <c r="L41" s="116"/>
      <c r="M41" s="116"/>
      <c r="N41" s="116"/>
      <c r="O41" s="115">
        <v>0</v>
      </c>
      <c r="P41" s="115">
        <v>-9</v>
      </c>
      <c r="Q41" s="116">
        <v>-9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8</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v>
      </c>
      <c r="Q42" s="116">
        <f>P42</f>
        <v>-1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94</v>
      </c>
      <c r="E44" s="124">
        <v>94</v>
      </c>
      <c r="F44" s="124"/>
      <c r="G44" s="124"/>
      <c r="H44" s="124"/>
      <c r="I44" s="123">
        <v>0</v>
      </c>
      <c r="J44" s="123">
        <v>0</v>
      </c>
      <c r="K44" s="124">
        <v>0</v>
      </c>
      <c r="L44" s="124"/>
      <c r="M44" s="124"/>
      <c r="N44" s="124"/>
      <c r="O44" s="123">
        <v>0</v>
      </c>
      <c r="P44" s="123">
        <v>-3061</v>
      </c>
      <c r="Q44" s="124">
        <v>-82</v>
      </c>
      <c r="R44" s="124"/>
      <c r="S44" s="124"/>
      <c r="T44" s="124"/>
      <c r="U44" s="123">
        <v>0</v>
      </c>
      <c r="V44" s="124">
        <v>0</v>
      </c>
      <c r="W44" s="124"/>
      <c r="X44" s="123">
        <v>0</v>
      </c>
      <c r="Y44" s="124">
        <v>0</v>
      </c>
      <c r="Z44" s="124"/>
      <c r="AA44" s="123">
        <v>-2273</v>
      </c>
      <c r="AB44" s="124">
        <v>0</v>
      </c>
      <c r="AC44" s="124"/>
      <c r="AD44" s="123"/>
      <c r="AE44" s="301"/>
      <c r="AF44" s="301"/>
      <c r="AG44" s="301"/>
      <c r="AH44" s="302"/>
      <c r="AI44" s="123"/>
      <c r="AJ44" s="301"/>
      <c r="AK44" s="301"/>
      <c r="AL44" s="301"/>
      <c r="AM44" s="302"/>
      <c r="AN44" s="123"/>
      <c r="AO44" s="124"/>
      <c r="AP44" s="124"/>
      <c r="AQ44" s="124"/>
      <c r="AR44" s="124"/>
      <c r="AS44" s="123">
        <v>0</v>
      </c>
      <c r="AT44" s="125">
        <v>71</v>
      </c>
      <c r="AU44" s="125">
        <v>0</v>
      </c>
      <c r="AV44" s="125">
        <v>0</v>
      </c>
      <c r="AW44" s="323"/>
    </row>
    <row r="45" spans="1:49" x14ac:dyDescent="0.2">
      <c r="B45" s="167" t="s">
        <v>262</v>
      </c>
      <c r="C45" s="68" t="s">
        <v>19</v>
      </c>
      <c r="D45" s="115">
        <v>-36</v>
      </c>
      <c r="E45" s="116">
        <f>D45</f>
        <v>-36</v>
      </c>
      <c r="F45" s="116"/>
      <c r="G45" s="116"/>
      <c r="H45" s="116"/>
      <c r="I45" s="115">
        <v>0</v>
      </c>
      <c r="J45" s="115">
        <v>0</v>
      </c>
      <c r="K45" s="116">
        <f>J45</f>
        <v>0</v>
      </c>
      <c r="L45" s="116"/>
      <c r="M45" s="116"/>
      <c r="N45" s="116"/>
      <c r="O45" s="115">
        <v>0</v>
      </c>
      <c r="P45" s="115">
        <v>31</v>
      </c>
      <c r="Q45" s="116">
        <f>P45</f>
        <v>31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-21</v>
      </c>
      <c r="AU45" s="119">
        <v>0</v>
      </c>
      <c r="AV45" s="119">
        <v>0</v>
      </c>
      <c r="AW45" s="324"/>
    </row>
    <row r="46" spans="1:49" x14ac:dyDescent="0.2">
      <c r="B46" s="167" t="s">
        <v>263</v>
      </c>
      <c r="C46" s="68" t="s">
        <v>20</v>
      </c>
      <c r="D46" s="115">
        <v>34</v>
      </c>
      <c r="E46" s="116">
        <f>D46</f>
        <v>34</v>
      </c>
      <c r="F46" s="116"/>
      <c r="G46" s="116"/>
      <c r="H46" s="116"/>
      <c r="I46" s="115">
        <v>0</v>
      </c>
      <c r="J46" s="115">
        <v>0</v>
      </c>
      <c r="K46" s="116">
        <f>J46</f>
        <v>0</v>
      </c>
      <c r="L46" s="116"/>
      <c r="M46" s="116"/>
      <c r="N46" s="116"/>
      <c r="O46" s="115">
        <v>0</v>
      </c>
      <c r="P46" s="115">
        <v>-29</v>
      </c>
      <c r="Q46" s="116">
        <f>P46</f>
        <v>-29</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42</v>
      </c>
      <c r="Q47" s="116">
        <f>P47</f>
        <v>42</v>
      </c>
      <c r="R47" s="116"/>
      <c r="S47" s="116"/>
      <c r="T47" s="116"/>
      <c r="U47" s="115">
        <v>0</v>
      </c>
      <c r="V47" s="116">
        <f>U47</f>
        <v>0</v>
      </c>
      <c r="W47" s="116"/>
      <c r="X47" s="115">
        <v>0</v>
      </c>
      <c r="Y47" s="116">
        <f>X47</f>
        <v>0</v>
      </c>
      <c r="Z47" s="116"/>
      <c r="AA47" s="115">
        <v>-3540</v>
      </c>
      <c r="AB47" s="116">
        <f>AA47</f>
        <v>-3540</v>
      </c>
      <c r="AC47" s="116"/>
      <c r="AD47" s="115"/>
      <c r="AE47" s="297"/>
      <c r="AF47" s="297"/>
      <c r="AG47" s="297"/>
      <c r="AH47" s="297"/>
      <c r="AI47" s="115"/>
      <c r="AJ47" s="297"/>
      <c r="AK47" s="297"/>
      <c r="AL47" s="297"/>
      <c r="AM47" s="297"/>
      <c r="AN47" s="115"/>
      <c r="AO47" s="116"/>
      <c r="AP47" s="116"/>
      <c r="AQ47" s="116"/>
      <c r="AR47" s="116"/>
      <c r="AS47" s="115">
        <v>0</v>
      </c>
      <c r="AT47" s="119">
        <v>2987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-370</v>
      </c>
      <c r="E49" s="116">
        <f>D49</f>
        <v>-370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-94</v>
      </c>
      <c r="AU49" s="119">
        <v>0</v>
      </c>
      <c r="AV49" s="119">
        <v>0</v>
      </c>
      <c r="AW49" s="324"/>
    </row>
    <row r="50" spans="2:49" ht="25.5" x14ac:dyDescent="0.2">
      <c r="B50" s="161" t="s">
        <v>266</v>
      </c>
      <c r="C50" s="68"/>
      <c r="D50" s="115">
        <v>348</v>
      </c>
      <c r="E50" s="116">
        <f>D50</f>
        <v>348</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133</v>
      </c>
      <c r="AU50" s="119">
        <v>0</v>
      </c>
      <c r="AV50" s="119">
        <v>0</v>
      </c>
      <c r="AW50" s="324"/>
    </row>
    <row r="51" spans="2:49" x14ac:dyDescent="0.2">
      <c r="B51" s="161" t="s">
        <v>267</v>
      </c>
      <c r="C51" s="68"/>
      <c r="D51" s="115">
        <v>1308</v>
      </c>
      <c r="E51" s="116">
        <f>D51</f>
        <v>1308</v>
      </c>
      <c r="F51" s="116"/>
      <c r="G51" s="116"/>
      <c r="H51" s="116"/>
      <c r="I51" s="115">
        <v>0</v>
      </c>
      <c r="J51" s="115">
        <v>0</v>
      </c>
      <c r="K51" s="116">
        <f>J51</f>
        <v>0</v>
      </c>
      <c r="L51" s="116"/>
      <c r="M51" s="116"/>
      <c r="N51" s="116"/>
      <c r="O51" s="115">
        <v>0</v>
      </c>
      <c r="P51" s="115">
        <v>-1121</v>
      </c>
      <c r="Q51" s="116">
        <f>P51</f>
        <v>-1121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3028</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v>
      </c>
      <c r="Q53" s="116">
        <f>P53</f>
        <v>-1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7</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-132923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3</v>
      </c>
      <c r="E57" s="131">
        <f>D57</f>
        <v>3</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42</v>
      </c>
      <c r="E59" s="131">
        <v>42</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540</v>
      </c>
      <c r="AU59" s="132">
        <v>0</v>
      </c>
      <c r="AV59" s="132">
        <v>0</v>
      </c>
      <c r="AW59" s="316"/>
    </row>
    <row r="60" spans="2:49" x14ac:dyDescent="0.2">
      <c r="B60" s="167" t="s">
        <v>276</v>
      </c>
      <c r="C60" s="68"/>
      <c r="D60" s="133">
        <f>D59/12</f>
        <v>3.5</v>
      </c>
      <c r="E60" s="134">
        <f>E59/12</f>
        <v>3.5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-123160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-13053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48</v>
      </c>
      <c r="E5" s="124">
        <v>-152</v>
      </c>
      <c r="F5" s="124"/>
      <c r="G5" s="136"/>
      <c r="H5" s="136"/>
      <c r="I5" s="123">
        <v>0</v>
      </c>
      <c r="J5" s="123">
        <v>0</v>
      </c>
      <c r="K5" s="124">
        <v>0</v>
      </c>
      <c r="L5" s="124"/>
      <c r="M5" s="124"/>
      <c r="N5" s="124"/>
      <c r="O5" s="123">
        <v>0</v>
      </c>
      <c r="P5" s="123">
        <v>1237</v>
      </c>
      <c r="Q5" s="124">
        <v>2546</v>
      </c>
      <c r="R5" s="124"/>
      <c r="S5" s="124"/>
      <c r="T5" s="124"/>
      <c r="U5" s="123">
        <v>0</v>
      </c>
      <c r="V5" s="124">
        <v>0</v>
      </c>
      <c r="W5" s="124"/>
      <c r="X5" s="123">
        <v>0</v>
      </c>
      <c r="Y5" s="124">
        <v>0</v>
      </c>
      <c r="Z5" s="124"/>
      <c r="AA5" s="123">
        <v>23950</v>
      </c>
      <c r="AB5" s="124">
        <v>0</v>
      </c>
      <c r="AC5" s="124"/>
      <c r="AD5" s="123"/>
      <c r="AE5" s="301"/>
      <c r="AF5" s="301"/>
      <c r="AG5" s="301"/>
      <c r="AH5" s="301"/>
      <c r="AI5" s="123"/>
      <c r="AJ5" s="301"/>
      <c r="AK5" s="301"/>
      <c r="AL5" s="301"/>
      <c r="AM5" s="301"/>
      <c r="AN5" s="123"/>
      <c r="AO5" s="124"/>
      <c r="AP5" s="124"/>
      <c r="AQ5" s="124"/>
      <c r="AR5" s="124"/>
      <c r="AS5" s="123">
        <v>0</v>
      </c>
      <c r="AT5" s="125">
        <v>162644</v>
      </c>
      <c r="AU5" s="125">
        <v>0</v>
      </c>
      <c r="AV5" s="318"/>
      <c r="AW5" s="323"/>
    </row>
    <row r="6" spans="2:49" x14ac:dyDescent="0.2">
      <c r="B6" s="182" t="s">
        <v>279</v>
      </c>
      <c r="C6" s="139" t="s">
        <v>8</v>
      </c>
      <c r="D6" s="115">
        <v>179</v>
      </c>
      <c r="E6" s="116">
        <f>D6</f>
        <v>179</v>
      </c>
      <c r="F6" s="116"/>
      <c r="G6" s="117"/>
      <c r="H6" s="117"/>
      <c r="I6" s="115">
        <v>0</v>
      </c>
      <c r="J6" s="115">
        <v>0</v>
      </c>
      <c r="K6" s="116">
        <f>J6</f>
        <v>0</v>
      </c>
      <c r="L6" s="116"/>
      <c r="M6" s="116"/>
      <c r="N6" s="116"/>
      <c r="O6" s="115">
        <v>0</v>
      </c>
      <c r="P6" s="115">
        <v>-99</v>
      </c>
      <c r="Q6" s="116">
        <v>-99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37260</v>
      </c>
      <c r="AU6" s="119">
        <v>0</v>
      </c>
      <c r="AV6" s="317"/>
      <c r="AW6" s="324"/>
    </row>
    <row r="7" spans="2:49" x14ac:dyDescent="0.2">
      <c r="B7" s="182" t="s">
        <v>280</v>
      </c>
      <c r="C7" s="139" t="s">
        <v>9</v>
      </c>
      <c r="D7" s="115">
        <v>179</v>
      </c>
      <c r="E7" s="116"/>
      <c r="F7" s="116"/>
      <c r="G7" s="117"/>
      <c r="H7" s="117"/>
      <c r="I7" s="115"/>
      <c r="J7" s="115">
        <v>0</v>
      </c>
      <c r="K7" s="116"/>
      <c r="L7" s="116"/>
      <c r="M7" s="116"/>
      <c r="N7" s="116"/>
      <c r="O7" s="115"/>
      <c r="P7" s="115">
        <v>-94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463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2753</v>
      </c>
      <c r="Q11" s="116">
        <f>Q42</f>
        <v>-24819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27572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125</v>
      </c>
      <c r="E13" s="116">
        <v>125</v>
      </c>
      <c r="F13" s="116"/>
      <c r="G13" s="116"/>
      <c r="H13" s="116"/>
      <c r="I13" s="115">
        <v>0</v>
      </c>
      <c r="J13" s="115">
        <v>0</v>
      </c>
      <c r="K13" s="116">
        <v>0</v>
      </c>
      <c r="L13" s="116"/>
      <c r="M13" s="116"/>
      <c r="N13" s="116"/>
      <c r="O13" s="115">
        <v>0</v>
      </c>
      <c r="P13" s="115">
        <v>2111</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358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-2344</v>
      </c>
      <c r="E23" s="294"/>
      <c r="F23" s="294"/>
      <c r="G23" s="294"/>
      <c r="H23" s="294"/>
      <c r="I23" s="298"/>
      <c r="J23" s="115">
        <v>0</v>
      </c>
      <c r="K23" s="294"/>
      <c r="L23" s="294"/>
      <c r="M23" s="294"/>
      <c r="N23" s="294"/>
      <c r="O23" s="298"/>
      <c r="P23" s="115">
        <v>-49391</v>
      </c>
      <c r="Q23" s="294"/>
      <c r="R23" s="294"/>
      <c r="S23" s="294"/>
      <c r="T23" s="294"/>
      <c r="U23" s="115">
        <v>0</v>
      </c>
      <c r="V23" s="294"/>
      <c r="W23" s="294"/>
      <c r="X23" s="115">
        <v>0</v>
      </c>
      <c r="Y23" s="294"/>
      <c r="Z23" s="294"/>
      <c r="AA23" s="115">
        <v>104405</v>
      </c>
      <c r="AB23" s="294"/>
      <c r="AC23" s="294"/>
      <c r="AD23" s="115"/>
      <c r="AE23" s="294"/>
      <c r="AF23" s="294"/>
      <c r="AG23" s="294"/>
      <c r="AH23" s="294"/>
      <c r="AI23" s="115"/>
      <c r="AJ23" s="294"/>
      <c r="AK23" s="294"/>
      <c r="AL23" s="294"/>
      <c r="AM23" s="294"/>
      <c r="AN23" s="115"/>
      <c r="AO23" s="294"/>
      <c r="AP23" s="294"/>
      <c r="AQ23" s="294"/>
      <c r="AR23" s="294"/>
      <c r="AS23" s="115">
        <v>-3387019</v>
      </c>
      <c r="AT23" s="119">
        <v>3368244</v>
      </c>
      <c r="AU23" s="119">
        <v>0</v>
      </c>
      <c r="AV23" s="317"/>
      <c r="AW23" s="324"/>
    </row>
    <row r="24" spans="2:49" ht="28.5" customHeight="1" x14ac:dyDescent="0.2">
      <c r="B24" s="184" t="s">
        <v>114</v>
      </c>
      <c r="C24" s="139"/>
      <c r="D24" s="299"/>
      <c r="E24" s="116">
        <v>-603</v>
      </c>
      <c r="F24" s="116"/>
      <c r="G24" s="116"/>
      <c r="H24" s="116"/>
      <c r="I24" s="115">
        <v>0</v>
      </c>
      <c r="J24" s="299"/>
      <c r="K24" s="116">
        <v>0</v>
      </c>
      <c r="L24" s="116"/>
      <c r="M24" s="116"/>
      <c r="N24" s="116"/>
      <c r="O24" s="115">
        <v>0</v>
      </c>
      <c r="P24" s="299"/>
      <c r="Q24" s="116">
        <v>-19809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v>
      </c>
      <c r="E26" s="294"/>
      <c r="F26" s="294"/>
      <c r="G26" s="294"/>
      <c r="H26" s="294"/>
      <c r="I26" s="298"/>
      <c r="J26" s="115">
        <v>0</v>
      </c>
      <c r="K26" s="294"/>
      <c r="L26" s="294"/>
      <c r="M26" s="294"/>
      <c r="N26" s="294"/>
      <c r="O26" s="298"/>
      <c r="P26" s="115">
        <v>-1389</v>
      </c>
      <c r="Q26" s="294"/>
      <c r="R26" s="294"/>
      <c r="S26" s="294"/>
      <c r="T26" s="294"/>
      <c r="U26" s="115">
        <v>0</v>
      </c>
      <c r="V26" s="294"/>
      <c r="W26" s="294"/>
      <c r="X26" s="115">
        <v>0</v>
      </c>
      <c r="Y26" s="294"/>
      <c r="Z26" s="294"/>
      <c r="AA26" s="115">
        <v>-12085</v>
      </c>
      <c r="AB26" s="294"/>
      <c r="AC26" s="294"/>
      <c r="AD26" s="115"/>
      <c r="AE26" s="294"/>
      <c r="AF26" s="294"/>
      <c r="AG26" s="294"/>
      <c r="AH26" s="294"/>
      <c r="AI26" s="115"/>
      <c r="AJ26" s="294"/>
      <c r="AK26" s="294"/>
      <c r="AL26" s="294"/>
      <c r="AM26" s="294"/>
      <c r="AN26" s="115"/>
      <c r="AO26" s="294"/>
      <c r="AP26" s="294"/>
      <c r="AQ26" s="294"/>
      <c r="AR26" s="294"/>
      <c r="AS26" s="115">
        <v>0</v>
      </c>
      <c r="AT26" s="119">
        <v>5070</v>
      </c>
      <c r="AU26" s="119">
        <v>0</v>
      </c>
      <c r="AV26" s="317"/>
      <c r="AW26" s="324"/>
    </row>
    <row r="27" spans="2:49" s="11" customFormat="1" ht="25.5" x14ac:dyDescent="0.2">
      <c r="B27" s="184" t="s">
        <v>85</v>
      </c>
      <c r="C27" s="139"/>
      <c r="D27" s="299"/>
      <c r="E27" s="116">
        <v>-1</v>
      </c>
      <c r="F27" s="116"/>
      <c r="G27" s="116"/>
      <c r="H27" s="116"/>
      <c r="I27" s="115">
        <v>0</v>
      </c>
      <c r="J27" s="299"/>
      <c r="K27" s="116">
        <v>0</v>
      </c>
      <c r="L27" s="116"/>
      <c r="M27" s="116"/>
      <c r="N27" s="116"/>
      <c r="O27" s="115">
        <v>0</v>
      </c>
      <c r="P27" s="299"/>
      <c r="Q27" s="116">
        <v>-13115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599</v>
      </c>
      <c r="E28" s="295"/>
      <c r="F28" s="295"/>
      <c r="G28" s="295"/>
      <c r="H28" s="295"/>
      <c r="I28" s="299"/>
      <c r="J28" s="115">
        <v>0</v>
      </c>
      <c r="K28" s="295"/>
      <c r="L28" s="295"/>
      <c r="M28" s="295"/>
      <c r="N28" s="295"/>
      <c r="O28" s="299"/>
      <c r="P28" s="115">
        <v>521964</v>
      </c>
      <c r="Q28" s="295"/>
      <c r="R28" s="295"/>
      <c r="S28" s="295"/>
      <c r="T28" s="295"/>
      <c r="U28" s="115">
        <v>0</v>
      </c>
      <c r="V28" s="295"/>
      <c r="W28" s="295"/>
      <c r="X28" s="115">
        <v>0</v>
      </c>
      <c r="Y28" s="295"/>
      <c r="Z28" s="295"/>
      <c r="AA28" s="115">
        <v>140776</v>
      </c>
      <c r="AB28" s="295"/>
      <c r="AC28" s="295"/>
      <c r="AD28" s="115"/>
      <c r="AE28" s="294"/>
      <c r="AF28" s="294"/>
      <c r="AG28" s="294"/>
      <c r="AH28" s="294"/>
      <c r="AI28" s="115"/>
      <c r="AJ28" s="294"/>
      <c r="AK28" s="294"/>
      <c r="AL28" s="294"/>
      <c r="AM28" s="294"/>
      <c r="AN28" s="115"/>
      <c r="AO28" s="295"/>
      <c r="AP28" s="295"/>
      <c r="AQ28" s="295"/>
      <c r="AR28" s="295"/>
      <c r="AS28" s="115">
        <v>571107</v>
      </c>
      <c r="AT28" s="119">
        <v>273338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4</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10349969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80</v>
      </c>
      <c r="E32" s="295"/>
      <c r="F32" s="295"/>
      <c r="G32" s="295"/>
      <c r="H32" s="295"/>
      <c r="I32" s="299"/>
      <c r="J32" s="115">
        <v>0</v>
      </c>
      <c r="K32" s="295"/>
      <c r="L32" s="295"/>
      <c r="M32" s="295"/>
      <c r="N32" s="295"/>
      <c r="O32" s="299"/>
      <c r="P32" s="115">
        <v>15394</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12698729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v>
      </c>
      <c r="E34" s="294"/>
      <c r="F34" s="294"/>
      <c r="G34" s="294"/>
      <c r="H34" s="294"/>
      <c r="I34" s="298"/>
      <c r="J34" s="115">
        <v>0</v>
      </c>
      <c r="K34" s="294"/>
      <c r="L34" s="294"/>
      <c r="M34" s="294"/>
      <c r="N34" s="294"/>
      <c r="O34" s="298"/>
      <c r="P34" s="115">
        <v>-1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-8</v>
      </c>
      <c r="F35" s="116"/>
      <c r="G35" s="116"/>
      <c r="H35" s="116"/>
      <c r="I35" s="115">
        <v>0</v>
      </c>
      <c r="J35" s="299"/>
      <c r="K35" s="116">
        <f>J34</f>
        <v>0</v>
      </c>
      <c r="L35" s="116"/>
      <c r="M35" s="116"/>
      <c r="N35" s="116"/>
      <c r="O35" s="115">
        <v>0</v>
      </c>
      <c r="P35" s="299"/>
      <c r="Q35" s="116">
        <f>P34</f>
        <v>-1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545</v>
      </c>
      <c r="E36" s="116">
        <f>D36</f>
        <v>545</v>
      </c>
      <c r="F36" s="116"/>
      <c r="G36" s="116"/>
      <c r="H36" s="116"/>
      <c r="I36" s="115">
        <v>0</v>
      </c>
      <c r="J36" s="115">
        <v>0</v>
      </c>
      <c r="K36" s="116">
        <f>J36</f>
        <v>0</v>
      </c>
      <c r="L36" s="116"/>
      <c r="M36" s="116"/>
      <c r="N36" s="116"/>
      <c r="O36" s="115">
        <v>0</v>
      </c>
      <c r="P36" s="115">
        <v>3590</v>
      </c>
      <c r="Q36" s="116">
        <f>P36</f>
        <v>3590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2753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-24819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27572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1415</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135</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12</v>
      </c>
      <c r="E50" s="295"/>
      <c r="F50" s="295"/>
      <c r="G50" s="295"/>
      <c r="H50" s="295"/>
      <c r="I50" s="299"/>
      <c r="J50" s="115">
        <v>0</v>
      </c>
      <c r="K50" s="295"/>
      <c r="L50" s="295"/>
      <c r="M50" s="295"/>
      <c r="N50" s="295"/>
      <c r="O50" s="299"/>
      <c r="P50" s="115">
        <v>11284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3837413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-3571</v>
      </c>
      <c r="E54" s="121">
        <f>E24+E27+E31+E35-E36+E39+E42+E45+E46-E49+E51+E52+E53</f>
        <v>-1157</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-603980</v>
      </c>
      <c r="Q54" s="121">
        <f>Q24+Q27+Q31+Q35-Q36+Q39+Q42+Q45+Q46-Q49+Q51+Q52+Q53</f>
        <v>-61334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-48456</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-120713</v>
      </c>
      <c r="AT54" s="122">
        <f>AT23+AT26-AT28+AT30-AT32+AT34-AT36+AT38+AT41-AT43+AT45+AT46-AT47-AT49+AT50+AT51+AT52+AT53</f>
        <v>751216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22851.67</v>
      </c>
      <c r="D5" s="124">
        <v>-8007</v>
      </c>
      <c r="E5" s="352"/>
      <c r="F5" s="352"/>
      <c r="G5" s="318"/>
      <c r="H5" s="123">
        <v>0</v>
      </c>
      <c r="I5" s="124">
        <v>0</v>
      </c>
      <c r="J5" s="352"/>
      <c r="K5" s="352"/>
      <c r="L5" s="318"/>
      <c r="M5" s="123">
        <v>58390032.799999997</v>
      </c>
      <c r="N5" s="124">
        <v>5797559</v>
      </c>
      <c r="O5" s="352"/>
      <c r="P5" s="352"/>
      <c r="Q5" s="123">
        <v>0</v>
      </c>
      <c r="R5" s="124">
        <v>0</v>
      </c>
      <c r="S5" s="352"/>
      <c r="T5" s="352"/>
      <c r="U5" s="123">
        <v>0</v>
      </c>
      <c r="V5" s="124">
        <v>0</v>
      </c>
      <c r="W5" s="352"/>
      <c r="X5" s="352"/>
      <c r="Y5" s="123">
        <v>1140708.1000000001</v>
      </c>
      <c r="Z5" s="124">
        <v>1126831</v>
      </c>
      <c r="AA5" s="352"/>
      <c r="AB5" s="352"/>
      <c r="AC5" s="353"/>
      <c r="AD5" s="352"/>
      <c r="AE5" s="352"/>
      <c r="AF5" s="352"/>
      <c r="AG5" s="353"/>
      <c r="AH5" s="352"/>
      <c r="AI5" s="352"/>
      <c r="AJ5" s="352"/>
      <c r="AK5" s="353"/>
      <c r="AL5" s="124"/>
      <c r="AM5" s="352"/>
      <c r="AN5" s="354"/>
    </row>
    <row r="6" spans="1:40" s="15" customFormat="1" ht="25.5" x14ac:dyDescent="0.2">
      <c r="A6" s="148"/>
      <c r="B6" s="197" t="s">
        <v>311</v>
      </c>
      <c r="C6" s="115">
        <v>20344</v>
      </c>
      <c r="D6" s="116">
        <v>-7583</v>
      </c>
      <c r="E6" s="121">
        <f>SUM('Pt 1 Summary of Data'!E$12,'Pt 1 Summary of Data'!E$22)+SUM('Pt 1 Summary of Data'!G$12,'Pt 1 Summary of Data'!G$22)-SUM('Pt 1 Summary of Data'!H$12,'Pt 1 Summary of Data'!H$22)</f>
        <v>-1157</v>
      </c>
      <c r="F6" s="121">
        <f>SUM(C6:E6)</f>
        <v>11604</v>
      </c>
      <c r="G6" s="122">
        <f>'Pt 1 Summary of Data'!I12+'Pt 1 Summary of Data'!I22</f>
        <v>0</v>
      </c>
      <c r="H6" s="115">
        <v>0</v>
      </c>
      <c r="I6" s="116">
        <v>0</v>
      </c>
      <c r="J6" s="121">
        <f>'Pt 1 Summary of Data'!K12+'Pt 1 Summary of Data'!K22</f>
        <v>0</v>
      </c>
      <c r="K6" s="121">
        <f>SUM(H6:J6)</f>
        <v>0</v>
      </c>
      <c r="L6" s="122">
        <f>'Pt 1 Summary of Data'!O12+'Pt 1 Summary of Data'!O22</f>
        <v>0</v>
      </c>
      <c r="M6" s="115">
        <v>58706970</v>
      </c>
      <c r="N6" s="116">
        <v>5705167</v>
      </c>
      <c r="O6" s="121">
        <f>'Pt 1 Summary of Data'!Q12+'Pt 1 Summary of Data'!Q22</f>
        <v>-61334</v>
      </c>
      <c r="P6" s="121">
        <f>SUM(M6:O6)</f>
        <v>64350803</v>
      </c>
      <c r="Q6" s="115">
        <v>0</v>
      </c>
      <c r="R6" s="116">
        <v>0</v>
      </c>
      <c r="S6" s="121">
        <f>'Pt 1 Summary of Data'!V12+'Pt 1 Summary of Data'!V22</f>
        <v>0</v>
      </c>
      <c r="T6" s="121">
        <f>SUM(Q6:S6)</f>
        <v>0</v>
      </c>
      <c r="U6" s="115">
        <v>0</v>
      </c>
      <c r="V6" s="116">
        <v>0</v>
      </c>
      <c r="W6" s="121">
        <f>'Pt 1 Summary of Data'!Y12+'Pt 1 Summary of Data'!Y22</f>
        <v>0</v>
      </c>
      <c r="X6" s="121">
        <f>SUM(U6:W6)</f>
        <v>0</v>
      </c>
      <c r="Y6" s="115">
        <v>1223118</v>
      </c>
      <c r="Z6" s="116">
        <v>1117722</v>
      </c>
      <c r="AA6" s="121">
        <f>'Pt 1 Summary of Data'!AB12+'Pt 1 Summary of Data'!AB22</f>
        <v>0</v>
      </c>
      <c r="AB6" s="121">
        <f>SUM(Y6:AA6)</f>
        <v>2340840</v>
      </c>
      <c r="AC6" s="298"/>
      <c r="AD6" s="294"/>
      <c r="AE6" s="294"/>
      <c r="AF6" s="294"/>
      <c r="AG6" s="298"/>
      <c r="AH6" s="294"/>
      <c r="AI6" s="294"/>
      <c r="AJ6" s="294"/>
      <c r="AK6" s="298"/>
      <c r="AL6" s="116"/>
      <c r="AM6" s="121"/>
      <c r="AN6" s="259"/>
    </row>
    <row r="7" spans="1:40" x14ac:dyDescent="0.2">
      <c r="B7" s="197" t="s">
        <v>312</v>
      </c>
      <c r="C7" s="115">
        <v>324</v>
      </c>
      <c r="D7" s="116">
        <v>73</v>
      </c>
      <c r="E7" s="121">
        <f>SUM('Pt 1 Summary of Data'!E37:E41)+MAX(0,MIN('Pt 1 Summary of Data'!E42,0.3%*('Pt 1 Summary of Data'!E5-SUM(E9:E11))))</f>
        <v>45</v>
      </c>
      <c r="F7" s="121">
        <f>SUM(C7:E7)</f>
        <v>442</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514540</v>
      </c>
      <c r="N7" s="116">
        <v>35619</v>
      </c>
      <c r="O7" s="121">
        <f>SUM('Pt 1 Summary of Data'!Q37:Q41)+MAX(0,MIN('Pt 1 Summary of Data'!Q42,0.3%*('Pt 1 Summary of Data'!Q5)))</f>
        <v>-45</v>
      </c>
      <c r="P7" s="121">
        <f>SUM(M7:O7)</f>
        <v>550114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20668</v>
      </c>
      <c r="D12" s="121">
        <f>SUM(D$6:D$7)+IF(AND(OR('Company Information'!$C$12="District of Columbia",'Company Information'!$C$12="Massachusetts",'Company Information'!$C$12="Vermont"),SUM($C$6:$F$11,$C$15:$F$16,$C$37:$D$37)&lt;&gt;0),SUM(I$6:I$7),0)</f>
        <v>-7510</v>
      </c>
      <c r="E12" s="121">
        <f>SUM(E$6:E$7)-SUM(E$8:E$11)+IF(AND(OR('Company Information'!$C$12="District of Columbia",'Company Information'!$C$12="Massachusetts",'Company Information'!$C$12="Vermont"),SUM($C$6:$F$11,$C$15:$F$16,$C$37:$D$37)&lt;&gt;0),SUM(J$6:J$7)-SUM(J$10:J$11),0)</f>
        <v>-1112</v>
      </c>
      <c r="F12" s="121">
        <f>IFERROR(SUM(C$12:E$12)+C$17*MAX(0,E$49-C$49)+D$17*MAX(0,E$49-D$49),0)</f>
        <v>12046</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59221510</v>
      </c>
      <c r="N12" s="121">
        <f>SUM(N$6:N$7)</f>
        <v>5740786</v>
      </c>
      <c r="O12" s="121">
        <f>SUM(O$6:O$7)</f>
        <v>-61379</v>
      </c>
      <c r="P12" s="121">
        <f>SUM(M$12:O$12)+M$17*MAX(0,O$49-M$49)+N$17*MAX(0,O$49-N$49)</f>
        <v>64900917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2140456.5</v>
      </c>
      <c r="Z13" s="121">
        <f>1.5*SUM(Z$6:Z$7)</f>
        <v>1676583</v>
      </c>
      <c r="AA13" s="121">
        <f>1.25*SUM(AA$6:AA$7)</f>
        <v>0</v>
      </c>
      <c r="AB13" s="121">
        <f>1.25*(SUM(AB$6:AB$7)+Y$17*MAX(0,AA$49-Y$49)+Z$17*MAX(0,AA$49-Z$49))</f>
        <v>2926050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92026</v>
      </c>
      <c r="D15" s="124">
        <v>0</v>
      </c>
      <c r="E15" s="112">
        <f>SUM('Pt 1 Summary of Data'!E$5:E$7)+SUM('Pt 1 Summary of Data'!G$5:G$7)-SUM('Pt 1 Summary of Data'!H$5:H$7)-SUM(E$9:E$11)+D$55</f>
        <v>-99</v>
      </c>
      <c r="F15" s="112">
        <f>SUM(C15:E15)</f>
        <v>91927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73987140</v>
      </c>
      <c r="N15" s="124">
        <v>6273223</v>
      </c>
      <c r="O15" s="112">
        <f>SUM('Pt 1 Summary of Data'!Q5:Q7)+N55</f>
        <v>2468</v>
      </c>
      <c r="P15" s="112">
        <f>SUM(M15:O15)</f>
        <v>80262831</v>
      </c>
      <c r="Q15" s="123">
        <v>0</v>
      </c>
      <c r="R15" s="124">
        <v>0</v>
      </c>
      <c r="S15" s="112">
        <f>SUM('Pt 1 Summary of Data'!V5:V7)+R55</f>
        <v>0</v>
      </c>
      <c r="T15" s="112">
        <f>SUM(Q15:S15)</f>
        <v>0</v>
      </c>
      <c r="U15" s="123">
        <v>0</v>
      </c>
      <c r="V15" s="124">
        <v>0</v>
      </c>
      <c r="W15" s="112">
        <f>SUM('Pt 1 Summary of Data'!Y5:Y7)+V55</f>
        <v>0</v>
      </c>
      <c r="X15" s="112">
        <f>SUM(U15:W15)</f>
        <v>0</v>
      </c>
      <c r="Y15" s="123">
        <v>2586544</v>
      </c>
      <c r="Z15" s="124">
        <v>2558474</v>
      </c>
      <c r="AA15" s="112">
        <f>SUM('Pt 1 Summary of Data'!AB5:AB7)+Z55</f>
        <v>187</v>
      </c>
      <c r="AB15" s="112">
        <f>SUM(Y15:AA15)</f>
        <v>5145205</v>
      </c>
      <c r="AC15" s="353"/>
      <c r="AD15" s="352"/>
      <c r="AE15" s="352"/>
      <c r="AF15" s="352"/>
      <c r="AG15" s="353"/>
      <c r="AH15" s="352"/>
      <c r="AI15" s="352"/>
      <c r="AJ15" s="352"/>
      <c r="AK15" s="353"/>
      <c r="AL15" s="124"/>
      <c r="AM15" s="112"/>
      <c r="AN15" s="260"/>
    </row>
    <row r="16" spans="1:40" x14ac:dyDescent="0.2">
      <c r="B16" s="197" t="s">
        <v>313</v>
      </c>
      <c r="C16" s="115">
        <v>17864</v>
      </c>
      <c r="D16" s="116">
        <v>17025</v>
      </c>
      <c r="E16" s="121">
        <f>'Pt 1 Summary of Data'!E25+'Pt 1 Summary of Data'!E26+'Pt 1 Summary of Data'!E27+'Pt 1 Summary of Data'!E28+'Pt 1 Summary of Data'!E30+'Pt 1 Summary of Data'!E31+'Pt 1 Summary of Data'!E34+'Pt 1 Summary of Data'!E35+'Pt 3 MLR and Rebate Calculation'!D56</f>
        <v>-89</v>
      </c>
      <c r="F16" s="121">
        <f>SUM(C16:E16)</f>
        <v>34800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3899579</v>
      </c>
      <c r="N16" s="116">
        <v>133524</v>
      </c>
      <c r="O16" s="121">
        <f>'Pt 1 Summary of Data'!Q25+'Pt 1 Summary of Data'!Q26+'Pt 1 Summary of Data'!Q27+'Pt 1 Summary of Data'!Q28+'Pt 1 Summary of Data'!Q30+'Pt 1 Summary of Data'!Q31+'Pt 1 Summary of Data'!Q34+'Pt 1 Summary of Data'!Q35+'Pt 3 MLR and Rebate Calculation'!N56</f>
        <v>-111867</v>
      </c>
      <c r="P16" s="121">
        <f>SUM(M16:O16)</f>
        <v>3921236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324964</v>
      </c>
      <c r="Z16" s="116">
        <v>408901</v>
      </c>
      <c r="AA16" s="121">
        <f>'Pt 1 Summary of Data'!AB25+'Pt 1 Summary of Data'!AB26+'Pt 1 Summary of Data'!AB27+'Pt 1 Summary of Data'!AB28+'Pt 1 Summary of Data'!AB30+'Pt 1 Summary of Data'!AB31+'Pt 1 Summary of Data'!AB34+'Pt 1 Summary of Data'!AB35+'Pt 3 MLR and Rebate Calculation'!Z56</f>
        <v>-13838</v>
      </c>
      <c r="AB16" s="121">
        <f>SUM(Y16:AA16)</f>
        <v>720027</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74162</v>
      </c>
      <c r="D17" s="121">
        <f>D$15-D$16+IF(AND(OR('Company Information'!$C$12="District of Columbia",'Company Information'!$C$12="Massachusetts",'Company Information'!$C$12="Vermont"),SUM($C$6:$F$11,$C$15:$F$16,$C$37:$D$37)&lt;&gt;0),I$15-I$16,0)</f>
        <v>-17025</v>
      </c>
      <c r="E17" s="121">
        <f>E$15-E$16+IF(AND(OR('Company Information'!$C$12="District of Columbia",'Company Information'!$C$12="Massachusetts",'Company Information'!$C$12="Vermont"),SUM($C$6:$F$11,$C$15:$F$16,$C$37:$D$37)&lt;&gt;0),J$15-J$16,0)</f>
        <v>-10</v>
      </c>
      <c r="F17" s="121">
        <f>F$15-F$16+IF(AND(OR('Company Information'!$C$12="District of Columbia",'Company Information'!$C$12="Massachusetts",'Company Information'!$C$12="Vermont"),SUM($C$6:$F$11,$C$15:$F$16,$C$37:$D$37)&lt;&gt;0),K$15-K$16,0)</f>
        <v>57127</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70087561</v>
      </c>
      <c r="N17" s="121">
        <f>N$15-N$16</f>
        <v>6139699</v>
      </c>
      <c r="O17" s="121">
        <f>O$15-O$16</f>
        <v>114335</v>
      </c>
      <c r="P17" s="121">
        <f>P$15-P$16</f>
        <v>76341595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2261580</v>
      </c>
      <c r="Z17" s="121">
        <f>Z$15-Z$16</f>
        <v>2149573</v>
      </c>
      <c r="AA17" s="121">
        <f>AA$15-AA$16</f>
        <v>14025</v>
      </c>
      <c r="AB17" s="121">
        <f>AB$15-AB$16</f>
        <v>4425178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4</v>
      </c>
      <c r="E37" s="262">
        <f>'Pt 1 Summary of Data'!E60</f>
        <v>3.5</v>
      </c>
      <c r="F37" s="262">
        <f>SUM(C37:E37)</f>
        <v>17.5</v>
      </c>
      <c r="G37" s="318"/>
      <c r="H37" s="127">
        <v>0</v>
      </c>
      <c r="I37" s="128">
        <v>0</v>
      </c>
      <c r="J37" s="262">
        <f>'Pt 1 Summary of Data'!K60</f>
        <v>0</v>
      </c>
      <c r="K37" s="262">
        <f>SUM(H37:J37)</f>
        <v>0</v>
      </c>
      <c r="L37" s="318"/>
      <c r="M37" s="127">
        <v>15318</v>
      </c>
      <c r="N37" s="128">
        <v>1513</v>
      </c>
      <c r="O37" s="262">
        <f>'Pt 1 Summary of Data'!Q60</f>
        <v>0</v>
      </c>
      <c r="P37" s="262">
        <f>SUM(M37:O37)</f>
        <v>16831</v>
      </c>
      <c r="Q37" s="127">
        <v>0</v>
      </c>
      <c r="R37" s="128">
        <v>0</v>
      </c>
      <c r="S37" s="262">
        <f>'Pt 1 Summary of Data'!V60</f>
        <v>0</v>
      </c>
      <c r="T37" s="262">
        <f>SUM(Q37:S37)</f>
        <v>0</v>
      </c>
      <c r="U37" s="127">
        <v>0</v>
      </c>
      <c r="V37" s="128">
        <v>0</v>
      </c>
      <c r="W37" s="262">
        <f>'Pt 1 Summary of Data'!Y60</f>
        <v>0</v>
      </c>
      <c r="X37" s="262">
        <f>SUM(U37:W37)</f>
        <v>0</v>
      </c>
      <c r="Y37" s="127">
        <v>2802</v>
      </c>
      <c r="Z37" s="128">
        <v>2647</v>
      </c>
      <c r="AA37" s="262">
        <f>'Pt 1 Summary of Data'!AB60</f>
        <v>0</v>
      </c>
      <c r="AB37" s="262">
        <f>SUM(Y37:AA37)</f>
        <v>5449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2.1446E-2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3.6012200000000001E-2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2.1446E-2</v>
      </c>
      <c r="Q41" s="298"/>
      <c r="R41" s="294"/>
      <c r="S41" s="294"/>
      <c r="T41" s="266">
        <f>IF(OR(T$37&lt;1000,T$37&gt;=75000),0,T$38*T$40)</f>
        <v>0</v>
      </c>
      <c r="U41" s="298"/>
      <c r="V41" s="294"/>
      <c r="W41" s="294"/>
      <c r="X41" s="266">
        <f>IF(OR(X$37&lt;1000,X$37&gt;=75000),0,X$38*X$40)</f>
        <v>0</v>
      </c>
      <c r="Y41" s="298"/>
      <c r="Z41" s="294"/>
      <c r="AA41" s="294"/>
      <c r="AB41" s="266">
        <f ca="1">IF(OR(AB$37&lt;1000,AB$37&gt;=75000),0,AB$38*AB$40)</f>
        <v>3.6012200000000001E-2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0.84496462931560712</v>
      </c>
      <c r="N44" s="266">
        <f>IF(OR(N$37&lt;1000,N$17&lt;=0),"",N$12/N$17)</f>
        <v>0.9350272708808689</v>
      </c>
      <c r="O44" s="266" t="str">
        <f>IF(OR(O$37&lt;1000,O$17&lt;=0),"",O$12/O$17)</f>
        <v/>
      </c>
      <c r="P44" s="266">
        <f>IF(OR(P$37&lt;1000,P$17&lt;=0),"",P$12/P$17)</f>
        <v>0.850138342013944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0.94644297349640516</v>
      </c>
      <c r="Z45" s="266">
        <f>IF(OR(Z$37&lt;1000,Z$17&lt;=0),"",Z$13/Z$17)</f>
        <v>0.77996095038409952</v>
      </c>
      <c r="AA45" s="266" t="str">
        <f>IF(OR(AA$37&lt;1000,AA$17&lt;=0),"",AA$13/AA$17)</f>
        <v/>
      </c>
      <c r="AB45" s="266">
        <f>IF(OR(AB$37&lt;1000,AB$17&lt;=0),"",AB$13/AB$17)</f>
        <v>0.66122763875261059</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2.1446E-2</v>
      </c>
      <c r="Q46" s="299"/>
      <c r="R46" s="295"/>
      <c r="S46" s="295"/>
      <c r="T46" s="266">
        <f>IF(T37&lt;1000,0,T41)</f>
        <v>0</v>
      </c>
      <c r="U46" s="299"/>
      <c r="V46" s="295"/>
      <c r="W46" s="295"/>
      <c r="X46" s="266">
        <f>IF(X37&lt;1000,0,X41)</f>
        <v>0</v>
      </c>
      <c r="Y46" s="299"/>
      <c r="Z46" s="295"/>
      <c r="AA46" s="295"/>
      <c r="AB46" s="266">
        <f ca="1">IF(AB37&lt;1000,0,AB41)</f>
        <v>3.6012200000000001E-2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0.872</v>
      </c>
      <c r="Q47" s="298"/>
      <c r="R47" s="294"/>
      <c r="S47" s="294"/>
      <c r="T47" s="266" t="str">
        <f>IF(T$45="","",ROUND(T$45+MAX(0,T$46),3))</f>
        <v/>
      </c>
      <c r="U47" s="298"/>
      <c r="V47" s="294"/>
      <c r="W47" s="294"/>
      <c r="X47" s="266" t="str">
        <f>IF(X$45="","",ROUND(X$45+MAX(0,X$46),3))</f>
        <v/>
      </c>
      <c r="Y47" s="298"/>
      <c r="Z47" s="294"/>
      <c r="AA47" s="294"/>
      <c r="AB47" s="266">
        <f ca="1">IF(AB$45="","",ROUND(AB$45+MAX(0,AB$46),3))</f>
        <v>0.69699999999999995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0.872</v>
      </c>
      <c r="Q50" s="299"/>
      <c r="R50" s="295"/>
      <c r="S50" s="295"/>
      <c r="T50" s="266" t="str">
        <f>T47</f>
        <v/>
      </c>
      <c r="U50" s="299"/>
      <c r="V50" s="295"/>
      <c r="W50" s="295"/>
      <c r="X50" s="266" t="str">
        <f>X47</f>
        <v/>
      </c>
      <c r="Y50" s="299"/>
      <c r="Z50" s="295"/>
      <c r="AA50" s="295"/>
      <c r="AB50" s="266">
        <f ca="1">AB47</f>
        <v>0.69699999999999995</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114335</v>
      </c>
      <c r="Q51" s="298"/>
      <c r="R51" s="294"/>
      <c r="S51" s="294"/>
      <c r="T51" s="121" t="str">
        <f>IF(T37&lt;1000,"",MAX(0,S15-S16))</f>
        <v/>
      </c>
      <c r="U51" s="298"/>
      <c r="V51" s="294"/>
      <c r="W51" s="294"/>
      <c r="X51" s="121" t="str">
        <f>IF(X37&lt;1000,"",MAX(0,W15-W16))</f>
        <v/>
      </c>
      <c r="Y51" s="298"/>
      <c r="Z51" s="294"/>
      <c r="AA51" s="294"/>
      <c r="AB51" s="121">
        <f>IF(AB37&lt;1000,"",MAX(0,AA15-AA16))</f>
        <v>14025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2145.8250000000003</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2145.8250000000003</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12875</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2211.8000000000002</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