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calcOnSave="0"/>
</workbook>
</file>

<file path=xl/calcChain.xml><?xml version="1.0" encoding="utf-8"?>
<calcChain xmlns="http://schemas.openxmlformats.org/spreadsheetml/2006/main">
  <c r="H16" i="16" l="1"/>
  <c r="H4" i="16"/>
  <c r="G16" i="16"/>
  <c r="G4" i="16"/>
  <c r="F16" i="16"/>
  <c r="F4" i="16"/>
  <c r="E16" i="16"/>
  <c r="E4" i="16"/>
  <c r="D16" i="16"/>
  <c r="D4" i="16"/>
  <c r="C16" i="16"/>
  <c r="C4" i="16"/>
  <c r="AB49" i="10"/>
  <c r="AB40" i="10"/>
  <c r="Z17" i="10"/>
  <c r="Z45" i="10" s="1"/>
  <c r="Z13" i="10"/>
  <c r="Y45" i="10"/>
  <c r="Y17" i="10"/>
  <c r="Y13" i="10"/>
  <c r="X49" i="10"/>
  <c r="X40" i="10"/>
  <c r="T49" i="10"/>
  <c r="T40" i="10"/>
  <c r="P49" i="10"/>
  <c r="P40" i="10"/>
  <c r="N17" i="10"/>
  <c r="N44" i="10" s="1"/>
  <c r="N12" i="10"/>
  <c r="M17" i="10"/>
  <c r="M12" i="10"/>
  <c r="M44" i="10" s="1"/>
  <c r="L35" i="10"/>
  <c r="L34" i="10"/>
  <c r="L22" i="10"/>
  <c r="L16" i="10"/>
  <c r="L10" i="10"/>
  <c r="L15" i="10" s="1"/>
  <c r="K49" i="10"/>
  <c r="K40" i="10"/>
  <c r="J11" i="10"/>
  <c r="K11" i="10" s="1"/>
  <c r="J10" i="10"/>
  <c r="K10" i="10" s="1"/>
  <c r="G35" i="10"/>
  <c r="G34" i="10"/>
  <c r="G22" i="10"/>
  <c r="G16" i="10"/>
  <c r="G10" i="10"/>
  <c r="G9" i="10"/>
  <c r="G8" i="10"/>
  <c r="F49" i="10"/>
  <c r="F40" i="10"/>
  <c r="E10" i="10"/>
  <c r="F10" i="10" s="1"/>
  <c r="E9" i="10"/>
  <c r="F9" i="10" s="1"/>
  <c r="E8" i="10"/>
  <c r="F8" i="10" s="1"/>
  <c r="AU55" i="18"/>
  <c r="AU54" i="18"/>
  <c r="AU12" i="18"/>
  <c r="AU11" i="18"/>
  <c r="AU9" i="18"/>
  <c r="AT55" i="18"/>
  <c r="AT54" i="18"/>
  <c r="AT12" i="18"/>
  <c r="AT11" i="18"/>
  <c r="AT9" i="18"/>
  <c r="AS55" i="18"/>
  <c r="AS54" i="18"/>
  <c r="AS12" i="18"/>
  <c r="AS11" i="18"/>
  <c r="AS9" i="18"/>
  <c r="AB56" i="18"/>
  <c r="AB55" i="18"/>
  <c r="AB36" i="18"/>
  <c r="AB35" i="18"/>
  <c r="AB54" i="18" s="1"/>
  <c r="AB12" i="4" s="1"/>
  <c r="AA6" i="10" s="1"/>
  <c r="AB11" i="18"/>
  <c r="AB10" i="18"/>
  <c r="AA55" i="18"/>
  <c r="AA54" i="18"/>
  <c r="AA12" i="18"/>
  <c r="AA11" i="18"/>
  <c r="AA9" i="18"/>
  <c r="Y56" i="18"/>
  <c r="Y55" i="18"/>
  <c r="Y36" i="18"/>
  <c r="Y35" i="18"/>
  <c r="Y54" i="18" s="1"/>
  <c r="Y12" i="4" s="1"/>
  <c r="W6" i="10" s="1"/>
  <c r="Y11" i="18"/>
  <c r="Y10" i="18"/>
  <c r="X55" i="18"/>
  <c r="X54" i="18"/>
  <c r="X12" i="18"/>
  <c r="X11" i="18"/>
  <c r="X9" i="18"/>
  <c r="V56" i="18"/>
  <c r="V55" i="18" s="1"/>
  <c r="V22" i="4" s="1"/>
  <c r="V36" i="18"/>
  <c r="V35" i="18"/>
  <c r="V54" i="18" s="1"/>
  <c r="V12" i="4" s="1"/>
  <c r="S6" i="10" s="1"/>
  <c r="V11" i="18"/>
  <c r="V10" i="18"/>
  <c r="V6" i="18"/>
  <c r="U55" i="18"/>
  <c r="U54" i="18"/>
  <c r="U12" i="18"/>
  <c r="U11" i="18"/>
  <c r="U9" i="18"/>
  <c r="Q56" i="18"/>
  <c r="Q55" i="18" s="1"/>
  <c r="Q22" i="4" s="1"/>
  <c r="Q36" i="18"/>
  <c r="Q35" i="18"/>
  <c r="Q54" i="18" s="1"/>
  <c r="Q12" i="4" s="1"/>
  <c r="Q11" i="18"/>
  <c r="Q10" i="18"/>
  <c r="P55" i="18"/>
  <c r="P54" i="18"/>
  <c r="P12" i="18"/>
  <c r="P11" i="18"/>
  <c r="P9" i="18"/>
  <c r="O55" i="18"/>
  <c r="O54" i="18"/>
  <c r="O11" i="18"/>
  <c r="O10" i="18"/>
  <c r="K56" i="18"/>
  <c r="K55" i="18" s="1"/>
  <c r="K22" i="4" s="1"/>
  <c r="K36" i="18"/>
  <c r="K35" i="18"/>
  <c r="K54" i="18" s="1"/>
  <c r="K12" i="4" s="1"/>
  <c r="J6" i="10" s="1"/>
  <c r="K17" i="18"/>
  <c r="K11" i="18"/>
  <c r="K10" i="18"/>
  <c r="K6" i="18"/>
  <c r="J55" i="18"/>
  <c r="J54" i="18"/>
  <c r="J17" i="18"/>
  <c r="J16" i="18"/>
  <c r="J12" i="18"/>
  <c r="J11" i="18"/>
  <c r="J9" i="18"/>
  <c r="I55" i="18"/>
  <c r="I54" i="18"/>
  <c r="I11" i="18"/>
  <c r="I10" i="18"/>
  <c r="E56" i="18"/>
  <c r="E55" i="18" s="1"/>
  <c r="E22" i="4" s="1"/>
  <c r="E36" i="18"/>
  <c r="E35" i="18"/>
  <c r="E54" i="18" s="1"/>
  <c r="E12" i="4" s="1"/>
  <c r="E17" i="18"/>
  <c r="E11" i="10" s="1"/>
  <c r="F11" i="10" s="1"/>
  <c r="E14" i="18"/>
  <c r="E11" i="18"/>
  <c r="E10" i="18"/>
  <c r="E6" i="18"/>
  <c r="D58" i="18"/>
  <c r="D55" i="18"/>
  <c r="D54" i="18"/>
  <c r="D20" i="18"/>
  <c r="D17" i="18"/>
  <c r="D16" i="18"/>
  <c r="D15" i="18"/>
  <c r="D12" i="18"/>
  <c r="D11" i="18"/>
  <c r="D9" i="18"/>
  <c r="AV60" i="4"/>
  <c r="AU60" i="4"/>
  <c r="AU22" i="4"/>
  <c r="AU12" i="4"/>
  <c r="AU5" i="4"/>
  <c r="AT60" i="4"/>
  <c r="AT22" i="4"/>
  <c r="AT12" i="4"/>
  <c r="AT5" i="4"/>
  <c r="AS60" i="4"/>
  <c r="AS22" i="4"/>
  <c r="AS12" i="4"/>
  <c r="AS5" i="4"/>
  <c r="AB60" i="4"/>
  <c r="AA37" i="10" s="1"/>
  <c r="AB58" i="4"/>
  <c r="AB57" i="4"/>
  <c r="AB56" i="4"/>
  <c r="AB53" i="4"/>
  <c r="AB52" i="4"/>
  <c r="AB51" i="4"/>
  <c r="AB50" i="4"/>
  <c r="AB49" i="4"/>
  <c r="AB47" i="4"/>
  <c r="AB46" i="4"/>
  <c r="AB45" i="4"/>
  <c r="AB42" i="4"/>
  <c r="AB35" i="4"/>
  <c r="AB34" i="4"/>
  <c r="AB32" i="4"/>
  <c r="AB31" i="4"/>
  <c r="AB30" i="4"/>
  <c r="AB28" i="4"/>
  <c r="AB27" i="4"/>
  <c r="AB26" i="4"/>
  <c r="AB25" i="4"/>
  <c r="AA16" i="10" s="1"/>
  <c r="AB16" i="10" s="1"/>
  <c r="AB22" i="4"/>
  <c r="AB7" i="4"/>
  <c r="AB6" i="4"/>
  <c r="AB5" i="4"/>
  <c r="AA7" i="10" s="1"/>
  <c r="AB7" i="10" s="1"/>
  <c r="AA60" i="4"/>
  <c r="AA22" i="4"/>
  <c r="AA12" i="4"/>
  <c r="AA5" i="4"/>
  <c r="Y60" i="4"/>
  <c r="W37" i="10" s="1"/>
  <c r="Y58" i="4"/>
  <c r="Y57" i="4"/>
  <c r="Y56" i="4"/>
  <c r="Y53" i="4"/>
  <c r="Y52" i="4"/>
  <c r="Y51" i="4"/>
  <c r="Y50" i="4"/>
  <c r="Y49" i="4"/>
  <c r="Y47" i="4"/>
  <c r="Y46" i="4"/>
  <c r="Y45" i="4"/>
  <c r="Y42" i="4"/>
  <c r="Y35" i="4"/>
  <c r="Y34" i="4"/>
  <c r="Y32" i="4"/>
  <c r="Y31" i="4"/>
  <c r="Y30" i="4"/>
  <c r="Y28" i="4"/>
  <c r="Y27" i="4"/>
  <c r="Y26" i="4"/>
  <c r="Y25" i="4"/>
  <c r="W16" i="10" s="1"/>
  <c r="X16" i="10" s="1"/>
  <c r="Y22" i="4"/>
  <c r="Y7" i="4"/>
  <c r="Y6" i="4"/>
  <c r="Y5" i="4"/>
  <c r="W7" i="10" s="1"/>
  <c r="X7" i="10" s="1"/>
  <c r="X60" i="4"/>
  <c r="X22" i="4"/>
  <c r="X12" i="4"/>
  <c r="X5" i="4"/>
  <c r="V60" i="4"/>
  <c r="S37" i="10" s="1"/>
  <c r="V57" i="4"/>
  <c r="V56" i="4"/>
  <c r="V53" i="4"/>
  <c r="V52" i="4"/>
  <c r="V51" i="4"/>
  <c r="V50" i="4"/>
  <c r="V49" i="4"/>
  <c r="V47" i="4"/>
  <c r="V46" i="4"/>
  <c r="V45" i="4"/>
  <c r="V42" i="4"/>
  <c r="V35" i="4"/>
  <c r="V34" i="4"/>
  <c r="V32" i="4"/>
  <c r="V31" i="4"/>
  <c r="V30" i="4"/>
  <c r="V28" i="4"/>
  <c r="V27" i="4"/>
  <c r="V26" i="4"/>
  <c r="V25" i="4"/>
  <c r="S16" i="10" s="1"/>
  <c r="T16" i="10" s="1"/>
  <c r="V7" i="4"/>
  <c r="V6" i="4"/>
  <c r="V5" i="4"/>
  <c r="S15" i="10" s="1"/>
  <c r="U60" i="4"/>
  <c r="U22" i="4"/>
  <c r="U12" i="4"/>
  <c r="U5" i="4"/>
  <c r="Q60" i="4"/>
  <c r="O37" i="10" s="1"/>
  <c r="Q58" i="4"/>
  <c r="Q57" i="4"/>
  <c r="Q56" i="4"/>
  <c r="Q53" i="4"/>
  <c r="Q52" i="4"/>
  <c r="Q51" i="4"/>
  <c r="Q50" i="4"/>
  <c r="Q49" i="4"/>
  <c r="Q47" i="4"/>
  <c r="Q46" i="4"/>
  <c r="Q45" i="4"/>
  <c r="Q42" i="4"/>
  <c r="Q35" i="4"/>
  <c r="Q34" i="4"/>
  <c r="Q32" i="4"/>
  <c r="Q31" i="4"/>
  <c r="Q30" i="4"/>
  <c r="Q28" i="4"/>
  <c r="Q27" i="4"/>
  <c r="Q26" i="4"/>
  <c r="Q25" i="4"/>
  <c r="O16" i="10" s="1"/>
  <c r="P16" i="10" s="1"/>
  <c r="Q7" i="4"/>
  <c r="Q6" i="4"/>
  <c r="Q5" i="4"/>
  <c r="O15" i="10" s="1"/>
  <c r="P60" i="4"/>
  <c r="P22" i="4"/>
  <c r="P12" i="4"/>
  <c r="P5" i="4"/>
  <c r="O60" i="4"/>
  <c r="O22" i="4"/>
  <c r="O12" i="4"/>
  <c r="L6" i="10" s="1"/>
  <c r="O5" i="4"/>
  <c r="L7" i="10" s="1"/>
  <c r="K60" i="4"/>
  <c r="J37" i="10" s="1"/>
  <c r="K58" i="4"/>
  <c r="K57" i="4"/>
  <c r="K56" i="4"/>
  <c r="K53" i="4"/>
  <c r="K52" i="4"/>
  <c r="K51" i="4"/>
  <c r="K50" i="4"/>
  <c r="K49" i="4"/>
  <c r="K47" i="4"/>
  <c r="K46" i="4"/>
  <c r="K45" i="4"/>
  <c r="K42" i="4"/>
  <c r="K35" i="4"/>
  <c r="K34" i="4"/>
  <c r="K32" i="4"/>
  <c r="K31" i="4"/>
  <c r="K30" i="4"/>
  <c r="K28" i="4"/>
  <c r="K27" i="4"/>
  <c r="K26" i="4"/>
  <c r="K25" i="4"/>
  <c r="J16" i="10" s="1"/>
  <c r="K16" i="10" s="1"/>
  <c r="K7" i="4"/>
  <c r="K6" i="4"/>
  <c r="K5" i="4"/>
  <c r="J15" i="10" s="1"/>
  <c r="J60" i="4"/>
  <c r="J22" i="4"/>
  <c r="J12" i="4"/>
  <c r="J5" i="4"/>
  <c r="I60" i="4"/>
  <c r="I22" i="4"/>
  <c r="I12" i="4"/>
  <c r="G6" i="10" s="1"/>
  <c r="I5" i="4"/>
  <c r="G15" i="10" s="1"/>
  <c r="E60" i="4"/>
  <c r="E37" i="10" s="1"/>
  <c r="E57" i="4"/>
  <c r="E56" i="4"/>
  <c r="E53" i="4"/>
  <c r="E52" i="4"/>
  <c r="E51" i="4"/>
  <c r="E50" i="4"/>
  <c r="E49" i="4"/>
  <c r="E47" i="4"/>
  <c r="E46" i="4"/>
  <c r="E45" i="4"/>
  <c r="E42" i="4"/>
  <c r="E35" i="4"/>
  <c r="E34" i="4"/>
  <c r="E32" i="4"/>
  <c r="E31" i="4"/>
  <c r="E30" i="4"/>
  <c r="E28" i="4"/>
  <c r="E27" i="4"/>
  <c r="E26" i="4"/>
  <c r="E25" i="4"/>
  <c r="E16" i="10" s="1"/>
  <c r="F16" i="10" s="1"/>
  <c r="E7" i="4"/>
  <c r="E6" i="4"/>
  <c r="E5" i="4"/>
  <c r="E15" i="10" s="1"/>
  <c r="D60" i="4"/>
  <c r="D22" i="4"/>
  <c r="D12" i="4"/>
  <c r="D5" i="4"/>
  <c r="F15" i="10" l="1"/>
  <c r="L20" i="10"/>
  <c r="L19" i="10"/>
  <c r="T15" i="10"/>
  <c r="S17" i="10"/>
  <c r="S45" i="10" s="1"/>
  <c r="F37" i="10"/>
  <c r="X37" i="10"/>
  <c r="X6" i="10"/>
  <c r="L25" i="10"/>
  <c r="H17" i="10"/>
  <c r="K6" i="10"/>
  <c r="I17" i="10" s="1"/>
  <c r="I44" i="10" s="1"/>
  <c r="I12" i="10"/>
  <c r="P15" i="10"/>
  <c r="P17" i="10" s="1"/>
  <c r="O17" i="10"/>
  <c r="O44" i="10"/>
  <c r="P37" i="10"/>
  <c r="T37" i="10"/>
  <c r="AB37" i="10"/>
  <c r="T6" i="10"/>
  <c r="Q17" i="10" s="1"/>
  <c r="R17" i="10"/>
  <c r="R45" i="10" s="1"/>
  <c r="L29" i="10"/>
  <c r="L21" i="10"/>
  <c r="L28" i="10"/>
  <c r="L24" i="10"/>
  <c r="L23" i="10" s="1"/>
  <c r="K15" i="10"/>
  <c r="J17" i="10"/>
  <c r="J44" i="10" s="1"/>
  <c r="K37" i="10"/>
  <c r="E6" i="10"/>
  <c r="O6" i="10"/>
  <c r="AA13" i="10"/>
  <c r="AB6" i="10"/>
  <c r="AB13" i="10" s="1"/>
  <c r="J7" i="10"/>
  <c r="K7" i="10" s="1"/>
  <c r="S7" i="10"/>
  <c r="T7" i="10" s="1"/>
  <c r="AA15" i="10"/>
  <c r="E7" i="10"/>
  <c r="F7" i="10" s="1"/>
  <c r="O7" i="10"/>
  <c r="P7" i="10" s="1"/>
  <c r="W15" i="10"/>
  <c r="G7" i="10"/>
  <c r="G29" i="10" s="1"/>
  <c r="U17" i="10" l="1"/>
  <c r="Q45" i="10"/>
  <c r="T13" i="10"/>
  <c r="AA17" i="10"/>
  <c r="AA45" i="10" s="1"/>
  <c r="AB15" i="10"/>
  <c r="AB17" i="10" s="1"/>
  <c r="AB45" i="10" s="1"/>
  <c r="AB47" i="10" s="1"/>
  <c r="AB50" i="10" s="1"/>
  <c r="K51" i="10"/>
  <c r="O12" i="10"/>
  <c r="P12" i="10" s="1"/>
  <c r="P6" i="10"/>
  <c r="S13" i="10"/>
  <c r="AB51" i="10"/>
  <c r="AB38" i="10"/>
  <c r="AB41" i="10" s="1"/>
  <c r="AB46" i="10" s="1"/>
  <c r="H12" i="10"/>
  <c r="J12" i="10"/>
  <c r="K12" i="10" s="1"/>
  <c r="G21" i="10"/>
  <c r="T17" i="10"/>
  <c r="G20" i="10"/>
  <c r="P51" i="10"/>
  <c r="P46" i="10"/>
  <c r="P38" i="10"/>
  <c r="P44" i="10"/>
  <c r="P41" i="10"/>
  <c r="H44" i="10"/>
  <c r="K38" i="10" s="1"/>
  <c r="K41" i="10" s="1"/>
  <c r="K46" i="10" s="1"/>
  <c r="X41" i="10"/>
  <c r="X51" i="10"/>
  <c r="X52" i="10" s="1"/>
  <c r="G11" i="16" s="1"/>
  <c r="X46" i="10"/>
  <c r="X38" i="10"/>
  <c r="G19" i="10"/>
  <c r="G24" i="10" s="1"/>
  <c r="W17" i="10"/>
  <c r="W45" i="10" s="1"/>
  <c r="X15" i="10"/>
  <c r="V13" i="10" s="1"/>
  <c r="D17" i="10"/>
  <c r="D44" i="10" s="1"/>
  <c r="F6" i="10"/>
  <c r="C12" i="10" s="1"/>
  <c r="K17" i="10"/>
  <c r="R13" i="10"/>
  <c r="T51" i="10"/>
  <c r="T52" i="10" s="1"/>
  <c r="F11" i="16" s="1"/>
  <c r="T46" i="10"/>
  <c r="T38" i="10"/>
  <c r="T45" i="10"/>
  <c r="T47" i="10" s="1"/>
  <c r="T50" i="10" s="1"/>
  <c r="T41" i="10"/>
  <c r="G25" i="10"/>
  <c r="U13" i="10"/>
  <c r="F51" i="10"/>
  <c r="F52" i="10" s="1"/>
  <c r="C11" i="16" s="1"/>
  <c r="F46" i="10"/>
  <c r="F41" i="10"/>
  <c r="Q13" i="10"/>
  <c r="G28" i="10"/>
  <c r="V17" i="10"/>
  <c r="V45" i="10" s="1"/>
  <c r="L27" i="10"/>
  <c r="F17" i="10"/>
  <c r="F44" i="10" s="1"/>
  <c r="F47" i="10" s="1"/>
  <c r="F50" i="10" s="1"/>
  <c r="K44" i="10" l="1"/>
  <c r="K47" i="10" s="1"/>
  <c r="K50" i="10" s="1"/>
  <c r="U45" i="10"/>
  <c r="X13" i="10"/>
  <c r="E12" i="10"/>
  <c r="G23" i="10"/>
  <c r="AB52" i="10"/>
  <c r="H11" i="16" s="1"/>
  <c r="E17" i="10"/>
  <c r="E44" i="10" s="1"/>
  <c r="D12" i="10"/>
  <c r="C17" i="10"/>
  <c r="P47" i="10"/>
  <c r="P50" i="10" s="1"/>
  <c r="P52" i="10" s="1"/>
  <c r="E11" i="16" s="1"/>
  <c r="G27" i="10"/>
  <c r="L31" i="10"/>
  <c r="L32" i="10" s="1"/>
  <c r="L33" i="10" s="1"/>
  <c r="L26" i="10"/>
  <c r="L30" i="10" s="1"/>
  <c r="X17" i="10"/>
  <c r="X45" i="10" s="1"/>
  <c r="X47" i="10" s="1"/>
  <c r="X50" i="10" s="1"/>
  <c r="W13" i="10"/>
  <c r="K52" i="10"/>
  <c r="D11" i="16" s="1"/>
  <c r="G26" i="10" l="1"/>
  <c r="G30" i="10" s="1"/>
  <c r="G31" i="10"/>
  <c r="G32" i="10" s="1"/>
  <c r="G33" i="10" s="1"/>
  <c r="F12" i="10"/>
  <c r="C44" i="10"/>
  <c r="F38" i="10" s="1"/>
</calcChain>
</file>

<file path=xl/sharedStrings.xml><?xml version="1.0" encoding="utf-8"?>
<sst xmlns="http://schemas.openxmlformats.org/spreadsheetml/2006/main" count="570" uniqueCount="508">
  <si>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</si>
  <si>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</si>
  <si>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</si>
  <si>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</si>
  <si>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</si>
  <si>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</si>
  <si>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</si>
  <si>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</si>
  <si>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</si>
  <si>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</si>
  <si>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</si>
  <si>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</si>
  <si>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</si>
  <si>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</si>
  <si>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</si>
  <si>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</si>
  <si>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</si>
  <si>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</si>
  <si>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</si>
  <si>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</si>
  <si>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</si>
  <si>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</si>
  <si>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</si>
  <si>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</si>
  <si>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</si>
  <si>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</si>
  <si>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</si>
  <si>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</si>
  <si>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</si>
  <si>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</si>
  <si>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</si>
  <si>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</si>
  <si>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</si>
  <si>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</si>
  <si>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</si>
  <si>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</si>
  <si>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</si>
  <si>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</si>
  <si>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</si>
  <si>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</si>
  <si>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</si>
  <si>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</si>
  <si>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</si>
  <si>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</si>
  <si>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</si>
  <si>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</si>
  <si>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</si>
  <si>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</si>
  <si>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</si>
  <si>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</si>
  <si>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</si>
  <si>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</si>
  <si>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</si>
  <si>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</si>
  <si>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</si>
  <si>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</si>
  <si>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</si>
  <si>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</si>
  <si>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</si>
  <si>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</si>
  <si>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</si>
  <si>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</si>
  <si>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</si>
  <si>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</si>
  <si>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</si>
  <si>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</si>
  <si>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</si>
  <si>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</si>
  <si>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</si>
  <si>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</si>
  <si>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</si>
  <si>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</si>
  <si>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</si>
  <si>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</si>
  <si>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</si>
  <si>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</si>
  <si>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</si>
  <si>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</si>
  <si>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</si>
  <si>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</si>
  <si>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</si>
  <si>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</si>
  <si>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</si>
  <si>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</si>
  <si>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</si>
  <si>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</si>
  <si>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</si>
  <si>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</si>
  <si>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</si>
  <si>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</si>
  <si>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</si>
  <si>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</si>
  <si>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</si>
  <si>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</si>
  <si>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</si>
  <si>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</si>
  <si>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</si>
  <si>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</si>
  <si>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</si>
  <si>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</si>
  <si>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</si>
  <si>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</si>
  <si>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</si>
  <si>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</si>
  <si>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</si>
  <si>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</si>
  <si>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</si>
  <si>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</si>
  <si>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</si>
  <si>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</si>
  <si>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</si>
  <si>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</si>
  <si>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</si>
  <si>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</si>
  <si>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</si>
  <si>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</si>
  <si>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</si>
  <si>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</si>
  <si>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</si>
  <si>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</si>
  <si>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</si>
  <si>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</si>
  <si>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</si>
  <si>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</si>
  <si>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</si>
  <si>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</si>
  <si>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</si>
  <si>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</si>
  <si>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</si>
  <si>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</si>
  <si>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</si>
  <si>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</si>
  <si>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</si>
  <si>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</si>
  <si>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</si>
  <si>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</si>
  <si>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</si>
  <si>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</si>
  <si>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</si>
  <si>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</si>
  <si>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</si>
  <si>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</si>
  <si>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</si>
  <si>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</si>
  <si>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</si>
  <si>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</si>
  <si>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</si>
  <si>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</si>
  <si>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</si>
  <si>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</si>
  <si>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</si>
  <si>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</si>
  <si>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</si>
  <si>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</si>
  <si>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</si>
  <si>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</si>
  <si>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</si>
  <si>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</si>
  <si>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</si>
  <si>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</si>
  <si>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</si>
  <si>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</si>
  <si>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</si>
  <si>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</si>
  <si>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</si>
  <si>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</si>
  <si>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</si>
  <si>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</si>
  <si>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</si>
  <si>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</si>
  <si>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</si>
  <si>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</si>
  <si>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</si>
  <si>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</si>
  <si>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</si>
  <si>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</si>
  <si>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</si>
  <si>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</si>
  <si>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</si>
  <si>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</si>
  <si>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</si>
  <si>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</si>
  <si>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</si>
  <si>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</si>
  <si>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</si>
  <si>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</si>
  <si>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</si>
  <si>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</si>
  <si>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</si>
  <si>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</si>
  <si>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</si>
  <si>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</si>
  <si>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</si>
  <si>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</si>
  <si>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</si>
  <si>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</si>
  <si>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</si>
  <si>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</si>
  <si>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</si>
  <si>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</si>
  <si>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</si>
  <si>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</si>
  <si>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</si>
  <si>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</si>
  <si>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</si>
  <si>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</si>
  <si>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</si>
  <si>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</si>
  <si>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</si>
  <si>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</si>
  <si>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</si>
  <si>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</si>
  <si>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</si>
  <si>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</si>
  <si>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</si>
  <si>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</si>
  <si>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</si>
  <si>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</si>
  <si>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</si>
  <si>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</si>
  <si>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</si>
  <si>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</si>
  <si>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</si>
  <si>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</si>
  <si>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</si>
  <si>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</si>
  <si>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</si>
  <si>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</si>
  <si>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</si>
  <si>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</si>
  <si>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</si>
  <si>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</si>
  <si>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</si>
  <si>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</si>
  <si>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</si>
  <si>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</si>
  <si>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</si>
  <si>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</si>
  <si>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</si>
  <si>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</si>
  <si>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</si>
  <si>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</si>
  <si>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</si>
  <si>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</si>
  <si>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</si>
  <si>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</si>
  <si>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</si>
  <si>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</si>
  <si>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</si>
  <si>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</si>
  <si>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</si>
  <si>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</si>
  <si>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</si>
  <si>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</si>
  <si>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</si>
  <si>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</si>
  <si>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</si>
  <si>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</si>
  <si>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</si>
  <si>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</si>
  <si>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</si>
  <si>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</si>
  <si>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</si>
  <si>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</si>
  <si>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</si>
  <si>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</si>
  <si>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</si>
  <si>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</si>
  <si>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</si>
  <si>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</si>
  <si>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</si>
  <si>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</si>
  <si>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</si>
  <si>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</si>
  <si>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</si>
  <si>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</si>
  <si>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</si>
  <si>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</si>
  <si>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</si>
  <si>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</si>
  <si>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</si>
  <si>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</si>
  <si>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</si>
  <si>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</si>
  <si>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</si>
  <si>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</si>
  <si>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</si>
  <si>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</si>
  <si>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</si>
  <si>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</si>
  <si>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</si>
  <si>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</si>
  <si>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</si>
  <si>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</si>
  <si>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</si>
  <si>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</si>
  <si>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</si>
  <si>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</si>
  <si>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</si>
  <si>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</si>
  <si>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</si>
  <si>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</si>
  <si>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</si>
  <si>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</si>
  <si>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</si>
  <si>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</si>
  <si>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</si>
  <si>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</si>
  <si>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</si>
  <si>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</si>
  <si>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</si>
  <si>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</si>
  <si>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</si>
  <si>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</si>
  <si>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</si>
  <si>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</si>
  <si>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</si>
  <si>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</si>
  <si>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</si>
  <si>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</si>
  <si>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</si>
  <si>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</si>
  <si>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</si>
  <si>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</si>
  <si>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</si>
  <si>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</si>
  <si>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</si>
  <si>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</si>
  <si>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</si>
  <si>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</si>
  <si>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</si>
  <si>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</si>
  <si>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</si>
  <si>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</si>
  <si>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</si>
  <si>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</si>
  <si>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</si>
  <si>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</si>
  <si>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</si>
  <si>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</si>
  <si>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</si>
  <si>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</si>
  <si>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</si>
  <si>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</si>
  <si>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</si>
  <si>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</si>
  <si>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</si>
  <si>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</si>
  <si>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</si>
  <si>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</si>
  <si>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</si>
  <si>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</si>
  <si>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</si>
  <si>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</si>
  <si>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</si>
  <si>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</si>
  <si>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</si>
  <si>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</si>
  <si>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</si>
  <si>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</si>
  <si>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</si>
  <si>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</si>
  <si>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</si>
  <si>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</si>
  <si>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</si>
  <si>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</si>
  <si>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</si>
  <si>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</si>
  <si>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</si>
  <si>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</si>
  <si>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</si>
  <si>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</si>
  <si>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</si>
  <si>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</si>
  <si>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</si>
  <si>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</si>
  <si>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</si>
  <si>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</si>
  <si>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</si>
  <si>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</si>
  <si>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</si>
  <si>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</si>
  <si>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</si>
  <si>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</si>
  <si>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</si>
  <si>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</si>
  <si>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</si>
  <si>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</si>
  <si>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</si>
  <si>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</si>
  <si>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</si>
  <si>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</si>
  <si>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</si>
  <si>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</si>
  <si>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</si>
  <si>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</si>
  <si>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</si>
  <si>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</si>
  <si>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</si>
  <si>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</si>
  <si>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</si>
  <si>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</si>
  <si>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</si>
  <si>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</si>
  <si>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</si>
  <si>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</si>
  <si>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</si>
  <si>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</si>
  <si>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</si>
  <si>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</si>
  <si>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</si>
  <si>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</si>
  <si>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</si>
  <si>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</si>
  <si>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</si>
  <si>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</si>
  <si>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</si>
  <si>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</si>
  <si>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</si>
  <si>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</si>
  <si>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</si>
  <si>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</si>
  <si>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</si>
  <si>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</si>
  <si>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</si>
  <si>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</si>
  <si>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</si>
  <si>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</si>
  <si>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</si>
  <si>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</si>
  <si>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</si>
  <si>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</si>
  <si>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</si>
  <si>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</si>
  <si>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</si>
  <si>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</si>
  <si>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</si>
  <si>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</si>
  <si>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</si>
  <si>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</si>
  <si>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</si>
  <si>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</si>
  <si>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</si>
  <si>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</si>
  <si>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</si>
  <si>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</si>
  <si>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</si>
  <si>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</si>
  <si>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</si>
  <si>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</si>
  <si>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</si>
  <si>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</si>
  <si>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</si>
  <si>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</si>
  <si>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</si>
  <si>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</si>
  <si>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</si>
  <si>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</si>
  <si>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</si>
  <si>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</si>
  <si>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</si>
  <si>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</si>
  <si>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</si>
  <si>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</si>
  <si>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</si>
  <si>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</si>
  <si>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</si>
  <si>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</si>
  <si>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</si>
  <si>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</si>
  <si>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</si>
  <si>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</si>
  <si>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</si>
  <si>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</si>
  <si>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</si>
  <si>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</si>
  <si>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</si>
  <si>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</si>
  <si>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</si>
  <si>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</si>
  <si>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</si>
  <si>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</si>
  <si>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</si>
  <si>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</si>
  <si>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</si>
  <si>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</si>
  <si>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</si>
  <si>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</si>
  <si>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</si>
  <si>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</si>
  <si>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</si>
  <si>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</si>
  <si>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</si>
  <si>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</si>
  <si>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Connecticut General Life Insurance Company</t>
  </si>
  <si>
    <t>Cigna Hlth Grp</t>
  </si>
  <si>
    <t>N/A</t>
  </si>
  <si>
    <t>00901</t>
  </si>
  <si>
    <t>2014</t>
  </si>
  <si>
    <t>900 Cottage Grove Road Bloomfield, CT 06002</t>
  </si>
  <si>
    <t>060303370</t>
  </si>
  <si>
    <t>062308</t>
  </si>
  <si>
    <t>62308</t>
  </si>
  <si>
    <t>36234</t>
  </si>
  <si>
    <t>119</t>
  </si>
  <si>
    <t>Cigna Health and Life Insurance Company</t>
  </si>
  <si>
    <t>various</t>
  </si>
  <si>
    <t>No rebates have been paid or unclaimed for any prior year.</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</si>
</sst>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504</v>
      </c>
      <c r="B4" s="238" t="s">
        <v>45</v>
      </c>
      <c r="C4" s="384" t="s">
        <v>494</v>
      </c>
    </row>
    <row r="5" spans="1:6" x14ac:dyDescent="0.2">
      <c r="B5" s="238" t="s">
        <v>215</v>
      </c>
      <c r="C5" s="384" t="s">
        <v>495</v>
      </c>
    </row>
    <row r="6" spans="1:6" x14ac:dyDescent="0.2">
      <c r="B6" s="238" t="s">
        <v>216</v>
      </c>
      <c r="C6" s="384" t="s">
        <v>500</v>
      </c>
    </row>
    <row r="7" spans="1:6" x14ac:dyDescent="0.2">
      <c r="B7" s="238" t="s">
        <v>128</v>
      </c>
      <c r="C7" s="384" t="s">
        <v>501</v>
      </c>
    </row>
    <row r="8" spans="1:6" x14ac:dyDescent="0.2">
      <c r="B8" s="238" t="s">
        <v>36</v>
      </c>
      <c r="C8" s="384" t="s">
        <v>497</v>
      </c>
    </row>
    <row r="9" spans="1:6" x14ac:dyDescent="0.2">
      <c r="B9" s="238" t="s">
        <v>41</v>
      </c>
      <c r="C9" s="384" t="s">
        <v>502</v>
      </c>
    </row>
    <row r="10" spans="1:6" x14ac:dyDescent="0.2">
      <c r="B10" s="238" t="s">
        <v>58</v>
      </c>
      <c r="C10" s="384" t="s">
        <v>496</v>
      </c>
    </row>
    <row r="11" spans="1:6" x14ac:dyDescent="0.2">
      <c r="B11" s="238" t="s">
        <v>355</v>
      </c>
      <c r="C11" s="384" t="s">
        <v>503</v>
      </c>
    </row>
    <row r="12" spans="1:6" x14ac:dyDescent="0.2">
      <c r="B12" s="238" t="s">
        <v>35</v>
      </c>
      <c r="C12" s="384" t="s">
        <v>187</v>
      </c>
    </row>
    <row r="13" spans="1:6" x14ac:dyDescent="0.2">
      <c r="B13" s="238" t="s">
        <v>50</v>
      </c>
      <c r="C13" s="384" t="s">
        <v>142</v>
      </c>
    </row>
    <row r="14" spans="1:6" x14ac:dyDescent="0.2">
      <c r="B14" s="238" t="s">
        <v>51</v>
      </c>
      <c r="C14" s="384" t="s">
        <v>499</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498</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f>'Pt 2 Premium and Claims'!D5+'Pt 2 Premium and Claims'!D6-'Pt 2 Premium and Claims'!D7-'Pt 2 Premium and Claims'!D13+'Pt 2 Premium and Claims'!D14+'Pt 2 Premium and Claims'!D15+'Pt 2 Premium and Claims'!D16+'Pt 2 Premium and Claims'!D17</f>
        <v>10</v>
      </c>
      <c r="E5" s="112">
        <f>'Pt 2 Premium and Claims'!E5+'Pt 2 Premium and Claims'!E6-'Pt 2 Premium and Claims'!E7-'Pt 2 Premium and Claims'!E13+'Pt 2 Premium and Claims'!E14+'Pt 2 Premium and Claims'!E15+'Pt 2 Premium and Claims'!E16+'Pt 2 Premium and Claims'!E17</f>
        <v>0</v>
      </c>
      <c r="F5" s="112"/>
      <c r="G5" s="112"/>
      <c r="H5" s="112"/>
      <c r="I5" s="111">
        <f>'Pt 2 Premium and Claims'!I5+'Pt 2 Premium and Claims'!I6-'Pt 2 Premium and Claims'!I7-'Pt 2 Premium and Claims'!I13+'Pt 2 Premium and Claims'!I14+'Pt 2 Premium and Claims'!I15+'Pt 2 Premium and Claims'!I16+'Pt 2 Premium and Claims'!I17</f>
        <v>0</v>
      </c>
      <c r="J5" s="111">
        <f>'Pt 2 Premium and Claims'!J5+'Pt 2 Premium and Claims'!J6-'Pt 2 Premium and Claims'!J7-'Pt 2 Premium and Claims'!J13+'Pt 2 Premium and Claims'!J14+'Pt 2 Premium and Claims'!J15+'Pt 2 Premium and Claims'!J16+'Pt 2 Premium and Claims'!J17</f>
        <v>0</v>
      </c>
      <c r="K5" s="112">
        <f>'Pt 2 Premium and Claims'!K5+'Pt 2 Premium and Claims'!K6-'Pt 2 Premium and Claims'!K7-'Pt 2 Premium and Claims'!K13+'Pt 2 Premium and Claims'!K14+'Pt 2 Premium and Claims'!K15+'Pt 2 Premium and Claims'!K16+'Pt 2 Premium and Claims'!K17</f>
        <v>0</v>
      </c>
      <c r="L5" s="112"/>
      <c r="M5" s="112"/>
      <c r="N5" s="112"/>
      <c r="O5" s="111">
        <f>'Pt 2 Premium and Claims'!O5+'Pt 2 Premium and Claims'!O6-'Pt 2 Premium and Claims'!O7-'Pt 2 Premium and Claims'!O13+'Pt 2 Premium and Claims'!O14+'Pt 2 Premium and Claims'!O15+'Pt 2 Premium and Claims'!O16+'Pt 2 Premium and Claims'!O17</f>
        <v>0</v>
      </c>
      <c r="P5" s="111">
        <f>'Pt 2 Premium and Claims'!P5+'Pt 2 Premium and Claims'!P6-'Pt 2 Premium and Claims'!P7-'Pt 2 Premium and Claims'!P13+'Pt 2 Premium and Claims'!P14</f>
        <v>5612</v>
      </c>
      <c r="Q5" s="112">
        <f>'Pt 2 Premium and Claims'!Q5+'Pt 2 Premium and Claims'!Q6-'Pt 2 Premium and Claims'!Q7-'Pt 2 Premium and Claims'!Q13+'Pt 2 Premium and Claims'!Q14</f>
        <v>0</v>
      </c>
      <c r="R5" s="112"/>
      <c r="S5" s="112"/>
      <c r="T5" s="112"/>
      <c r="U5" s="111">
        <f>'Pt 2 Premium and Claims'!U5+'Pt 2 Premium and Claims'!U6-'Pt 2 Premium and Claims'!U7-'Pt 2 Premium and Claims'!U13+'Pt 2 Premium and Claims'!U14</f>
        <v>0</v>
      </c>
      <c r="V5" s="112">
        <f>'Pt 2 Premium and Claims'!V5+'Pt 2 Premium and Claims'!V6-'Pt 2 Premium and Claims'!V7-'Pt 2 Premium and Claims'!V13+'Pt 2 Premium and Claims'!V14</f>
        <v>0</v>
      </c>
      <c r="W5" s="112"/>
      <c r="X5" s="111">
        <f>'Pt 2 Premium and Claims'!X5+'Pt 2 Premium and Claims'!X6-'Pt 2 Premium and Claims'!X7-'Pt 2 Premium and Claims'!X13+'Pt 2 Premium and Claims'!X14</f>
        <v>0</v>
      </c>
      <c r="Y5" s="112">
        <f>'Pt 2 Premium and Claims'!Y5+'Pt 2 Premium and Claims'!Y6-'Pt 2 Premium and Claims'!Y7-'Pt 2 Premium and Claims'!Y13+'Pt 2 Premium and Claims'!Y14</f>
        <v>0</v>
      </c>
      <c r="Z5" s="112"/>
      <c r="AA5" s="111">
        <f>'Pt 2 Premium and Claims'!AA5+'Pt 2 Premium and Claims'!AA6-'Pt 2 Premium and Claims'!AA7-'Pt 2 Premium and Claims'!AA13+'Pt 2 Premium and Claims'!AA14</f>
        <v>0</v>
      </c>
      <c r="AB5" s="112">
        <f>'Pt 2 Premium and Claims'!AB5+'Pt 2 Premium and Claims'!AB6-'Pt 2 Premium and Claims'!AB7-'Pt 2 Premium and Claims'!AB13+'Pt 2 Premium and Claims'!AB14</f>
        <v>0</v>
      </c>
      <c r="AC5" s="112"/>
      <c r="AD5" s="111"/>
      <c r="AE5" s="301"/>
      <c r="AF5" s="301"/>
      <c r="AG5" s="301"/>
      <c r="AH5" s="302"/>
      <c r="AI5" s="111"/>
      <c r="AJ5" s="301"/>
      <c r="AK5" s="301"/>
      <c r="AL5" s="301"/>
      <c r="AM5" s="302"/>
      <c r="AN5" s="111"/>
      <c r="AO5" s="112"/>
      <c r="AP5" s="112"/>
      <c r="AQ5" s="112"/>
      <c r="AR5" s="112"/>
      <c r="AS5" s="111">
        <f>'Pt 2 Premium and Claims'!AS5+'Pt 2 Premium and Claims'!AS6-'Pt 2 Premium and Claims'!AS7-'Pt 2 Premium and Claims'!AS13+'Pt 2 Premium and Claims'!AS14</f>
        <v>0</v>
      </c>
      <c r="AT5" s="113">
        <f>'Pt 2 Premium and Claims'!AT5+'Pt 2 Premium and Claims'!AT6-'Pt 2 Premium and Claims'!AT7-'Pt 2 Premium and Claims'!AT13+'Pt 2 Premium and Claims'!AT14</f>
        <v>-2501</v>
      </c>
      <c r="AU5" s="113">
        <f>'Pt 2 Premium and Claims'!AU5+'Pt 2 Premium and Claims'!AU6-'Pt 2 Premium and Claims'!AU7-'Pt 2 Premium and Claims'!AU13+'Pt 2 Premium and Claims'!AU14</f>
        <v>0</v>
      </c>
      <c r="AV5" s="114"/>
      <c r="AW5" s="323"/>
    </row>
    <row r="6" spans="1:49" x14ac:dyDescent="0.2">
      <c r="B6" s="161" t="s">
        <v>223</v>
      </c>
      <c r="C6" s="68" t="s">
        <v>12</v>
      </c>
      <c r="D6" s="115">
        <v>0</v>
      </c>
      <c r="E6" s="116">
        <f>D6</f>
        <v>0</v>
      </c>
      <c r="F6" s="116"/>
      <c r="G6" s="117"/>
      <c r="H6" s="117"/>
      <c r="I6" s="118">
        <v>0</v>
      </c>
      <c r="J6" s="115">
        <v>0</v>
      </c>
      <c r="K6" s="116">
        <f>J6</f>
        <v>0</v>
      </c>
      <c r="L6" s="116"/>
      <c r="M6" s="117"/>
      <c r="N6" s="117"/>
      <c r="O6" s="118">
        <v>0</v>
      </c>
      <c r="P6" s="115">
        <v>0</v>
      </c>
      <c r="Q6" s="116">
        <f>P6</f>
        <v>0</v>
      </c>
      <c r="R6" s="116"/>
      <c r="S6" s="117"/>
      <c r="T6" s="117"/>
      <c r="U6" s="115">
        <v>0</v>
      </c>
      <c r="V6" s="116">
        <f>U6</f>
        <v>0</v>
      </c>
      <c r="W6" s="116"/>
      <c r="X6" s="115">
        <v>0</v>
      </c>
      <c r="Y6" s="116">
        <f>X6</f>
        <v>0</v>
      </c>
      <c r="Z6" s="116"/>
      <c r="AA6" s="115">
        <v>0</v>
      </c>
      <c r="AB6" s="116">
        <f>AA6</f>
        <v>0</v>
      </c>
      <c r="AC6" s="116"/>
      <c r="AD6" s="115"/>
      <c r="AE6" s="297"/>
      <c r="AF6" s="297"/>
      <c r="AG6" s="297"/>
      <c r="AH6" s="297"/>
      <c r="AI6" s="115"/>
      <c r="AJ6" s="297"/>
      <c r="AK6" s="297"/>
      <c r="AL6" s="297"/>
      <c r="AM6" s="297"/>
      <c r="AN6" s="115"/>
      <c r="AO6" s="116"/>
      <c r="AP6" s="116"/>
      <c r="AQ6" s="117"/>
      <c r="AR6" s="117"/>
      <c r="AS6" s="115">
        <v>0</v>
      </c>
      <c r="AT6" s="119">
        <v>0</v>
      </c>
      <c r="AU6" s="119">
        <v>0</v>
      </c>
      <c r="AV6" s="317"/>
      <c r="AW6" s="324"/>
    </row>
    <row r="7" spans="1:49" x14ac:dyDescent="0.2">
      <c r="B7" s="161" t="s">
        <v>224</v>
      </c>
      <c r="C7" s="68" t="s">
        <v>13</v>
      </c>
      <c r="D7" s="115">
        <v>0</v>
      </c>
      <c r="E7" s="116">
        <f>D7</f>
        <v>0</v>
      </c>
      <c r="F7" s="116"/>
      <c r="G7" s="116"/>
      <c r="H7" s="116"/>
      <c r="I7" s="115">
        <v>0</v>
      </c>
      <c r="J7" s="115">
        <v>0</v>
      </c>
      <c r="K7" s="116">
        <f>J7</f>
        <v>0</v>
      </c>
      <c r="L7" s="116"/>
      <c r="M7" s="116"/>
      <c r="N7" s="116"/>
      <c r="O7" s="115">
        <v>0</v>
      </c>
      <c r="P7" s="115">
        <v>44</v>
      </c>
      <c r="Q7" s="116">
        <f>P7</f>
        <v>44</v>
      </c>
      <c r="R7" s="116"/>
      <c r="S7" s="116"/>
      <c r="T7" s="116"/>
      <c r="U7" s="115">
        <v>0</v>
      </c>
      <c r="V7" s="116">
        <f>U7</f>
        <v>0</v>
      </c>
      <c r="W7" s="116"/>
      <c r="X7" s="115">
        <v>0</v>
      </c>
      <c r="Y7" s="116">
        <f>X7</f>
        <v>0</v>
      </c>
      <c r="Z7" s="116"/>
      <c r="AA7" s="115">
        <v>0</v>
      </c>
      <c r="AB7" s="116">
        <f>AA7</f>
        <v>0</v>
      </c>
      <c r="AC7" s="116"/>
      <c r="AD7" s="115"/>
      <c r="AE7" s="297"/>
      <c r="AF7" s="297"/>
      <c r="AG7" s="297"/>
      <c r="AH7" s="297"/>
      <c r="AI7" s="115"/>
      <c r="AJ7" s="297"/>
      <c r="AK7" s="297"/>
      <c r="AL7" s="297"/>
      <c r="AM7" s="297"/>
      <c r="AN7" s="115"/>
      <c r="AO7" s="116"/>
      <c r="AP7" s="116"/>
      <c r="AQ7" s="116"/>
      <c r="AR7" s="116"/>
      <c r="AS7" s="115">
        <v>0</v>
      </c>
      <c r="AT7" s="119">
        <v>-19</v>
      </c>
      <c r="AU7" s="119">
        <v>0</v>
      </c>
      <c r="AV7" s="317"/>
      <c r="AW7" s="324"/>
    </row>
    <row r="8" spans="1:49" ht="25.5" x14ac:dyDescent="0.2">
      <c r="B8" s="161" t="s">
        <v>225</v>
      </c>
      <c r="C8" s="68" t="s">
        <v>59</v>
      </c>
      <c r="D8" s="115">
        <v>0</v>
      </c>
      <c r="E8" s="295"/>
      <c r="F8" s="296"/>
      <c r="G8" s="296"/>
      <c r="H8" s="296"/>
      <c r="I8" s="299"/>
      <c r="J8" s="115">
        <v>0</v>
      </c>
      <c r="K8" s="295"/>
      <c r="L8" s="296"/>
      <c r="M8" s="296"/>
      <c r="N8" s="296"/>
      <c r="O8" s="299"/>
      <c r="P8" s="115">
        <v>0</v>
      </c>
      <c r="Q8" s="295"/>
      <c r="R8" s="296"/>
      <c r="S8" s="296"/>
      <c r="T8" s="296"/>
      <c r="U8" s="115">
        <v>0</v>
      </c>
      <c r="V8" s="296"/>
      <c r="W8" s="296"/>
      <c r="X8" s="115">
        <v>0</v>
      </c>
      <c r="Y8" s="296"/>
      <c r="Z8" s="296"/>
      <c r="AA8" s="115">
        <v>0</v>
      </c>
      <c r="AB8" s="296"/>
      <c r="AC8" s="296"/>
      <c r="AD8" s="115"/>
      <c r="AE8" s="297"/>
      <c r="AF8" s="297"/>
      <c r="AG8" s="297"/>
      <c r="AH8" s="300"/>
      <c r="AI8" s="115"/>
      <c r="AJ8" s="297"/>
      <c r="AK8" s="297"/>
      <c r="AL8" s="297"/>
      <c r="AM8" s="300"/>
      <c r="AN8" s="115"/>
      <c r="AO8" s="295"/>
      <c r="AP8" s="296"/>
      <c r="AQ8" s="296"/>
      <c r="AR8" s="296"/>
      <c r="AS8" s="115">
        <v>0</v>
      </c>
      <c r="AT8" s="119">
        <v>0</v>
      </c>
      <c r="AU8" s="119">
        <v>0</v>
      </c>
      <c r="AV8" s="317"/>
      <c r="AW8" s="324"/>
    </row>
    <row r="9" spans="1:49" x14ac:dyDescent="0.2">
      <c r="B9" s="161" t="s">
        <v>226</v>
      </c>
      <c r="C9" s="68" t="s">
        <v>60</v>
      </c>
      <c r="D9" s="115">
        <v>0</v>
      </c>
      <c r="E9" s="294"/>
      <c r="F9" s="297"/>
      <c r="G9" s="297"/>
      <c r="H9" s="297"/>
      <c r="I9" s="298"/>
      <c r="J9" s="115">
        <v>0</v>
      </c>
      <c r="K9" s="294"/>
      <c r="L9" s="297"/>
      <c r="M9" s="297"/>
      <c r="N9" s="297"/>
      <c r="O9" s="298"/>
      <c r="P9" s="115">
        <v>0</v>
      </c>
      <c r="Q9" s="294"/>
      <c r="R9" s="297"/>
      <c r="S9" s="297"/>
      <c r="T9" s="297"/>
      <c r="U9" s="115">
        <v>0</v>
      </c>
      <c r="V9" s="297"/>
      <c r="W9" s="297"/>
      <c r="X9" s="115">
        <v>0</v>
      </c>
      <c r="Y9" s="297"/>
      <c r="Z9" s="297"/>
      <c r="AA9" s="115">
        <v>0</v>
      </c>
      <c r="AB9" s="297"/>
      <c r="AC9" s="297"/>
      <c r="AD9" s="115"/>
      <c r="AE9" s="297"/>
      <c r="AF9" s="297"/>
      <c r="AG9" s="297"/>
      <c r="AH9" s="300"/>
      <c r="AI9" s="115"/>
      <c r="AJ9" s="297"/>
      <c r="AK9" s="297"/>
      <c r="AL9" s="297"/>
      <c r="AM9" s="300"/>
      <c r="AN9" s="115"/>
      <c r="AO9" s="294"/>
      <c r="AP9" s="297"/>
      <c r="AQ9" s="297"/>
      <c r="AR9" s="297"/>
      <c r="AS9" s="115">
        <v>0</v>
      </c>
      <c r="AT9" s="119">
        <v>47</v>
      </c>
      <c r="AU9" s="119">
        <v>0</v>
      </c>
      <c r="AV9" s="317"/>
      <c r="AW9" s="324"/>
    </row>
    <row r="10" spans="1:49" x14ac:dyDescent="0.2">
      <c r="B10" s="161" t="s">
        <v>227</v>
      </c>
      <c r="C10" s="68" t="s">
        <v>52</v>
      </c>
      <c r="D10" s="115">
        <v>0</v>
      </c>
      <c r="E10" s="294"/>
      <c r="F10" s="297"/>
      <c r="G10" s="297"/>
      <c r="H10" s="297"/>
      <c r="I10" s="298"/>
      <c r="J10" s="115">
        <v>0</v>
      </c>
      <c r="K10" s="294"/>
      <c r="L10" s="297"/>
      <c r="M10" s="297"/>
      <c r="N10" s="297"/>
      <c r="O10" s="298"/>
      <c r="P10" s="115">
        <v>0</v>
      </c>
      <c r="Q10" s="294"/>
      <c r="R10" s="297"/>
      <c r="S10" s="297"/>
      <c r="T10" s="297"/>
      <c r="U10" s="115">
        <v>0</v>
      </c>
      <c r="V10" s="297"/>
      <c r="W10" s="297"/>
      <c r="X10" s="115">
        <v>0</v>
      </c>
      <c r="Y10" s="297"/>
      <c r="Z10" s="297"/>
      <c r="AA10" s="115">
        <v>0</v>
      </c>
      <c r="AB10" s="297"/>
      <c r="AC10" s="297"/>
      <c r="AD10" s="115"/>
      <c r="AE10" s="297"/>
      <c r="AF10" s="297"/>
      <c r="AG10" s="297"/>
      <c r="AH10" s="297"/>
      <c r="AI10" s="115"/>
      <c r="AJ10" s="297"/>
      <c r="AK10" s="297"/>
      <c r="AL10" s="297"/>
      <c r="AM10" s="297"/>
      <c r="AN10" s="115"/>
      <c r="AO10" s="294"/>
      <c r="AP10" s="297"/>
      <c r="AQ10" s="297"/>
      <c r="AR10" s="297"/>
      <c r="AS10" s="115">
        <v>0</v>
      </c>
      <c r="AT10" s="119">
        <v>0</v>
      </c>
      <c r="AU10" s="119">
        <v>0</v>
      </c>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f>'Pt 2 Premium and Claims'!D54</f>
        <v>-1567</v>
      </c>
      <c r="E12" s="112">
        <f>'Pt 2 Premium and Claims'!E54</f>
        <v>-1430</v>
      </c>
      <c r="F12" s="112"/>
      <c r="G12" s="112"/>
      <c r="H12" s="112"/>
      <c r="I12" s="111">
        <f>'Pt 2 Premium and Claims'!I54</f>
        <v>0</v>
      </c>
      <c r="J12" s="111">
        <f>'Pt 2 Premium and Claims'!J54</f>
        <v>-17645</v>
      </c>
      <c r="K12" s="112">
        <f>'Pt 2 Premium and Claims'!K54</f>
        <v>-1068</v>
      </c>
      <c r="L12" s="112"/>
      <c r="M12" s="112"/>
      <c r="N12" s="112"/>
      <c r="O12" s="111">
        <f>'Pt 2 Premium and Claims'!O54</f>
        <v>0</v>
      </c>
      <c r="P12" s="111">
        <f>'Pt 2 Premium and Claims'!P54</f>
        <v>-99223</v>
      </c>
      <c r="Q12" s="112">
        <f>'Pt 2 Premium and Claims'!Q54</f>
        <v>-44531</v>
      </c>
      <c r="R12" s="112"/>
      <c r="S12" s="112"/>
      <c r="T12" s="112"/>
      <c r="U12" s="111">
        <f>'Pt 2 Premium and Claims'!U54</f>
        <v>0</v>
      </c>
      <c r="V12" s="112">
        <f>'Pt 2 Premium and Claims'!V54</f>
        <v>0</v>
      </c>
      <c r="W12" s="112"/>
      <c r="X12" s="111">
        <f>'Pt 2 Premium and Claims'!X54</f>
        <v>0</v>
      </c>
      <c r="Y12" s="112">
        <f>'Pt 2 Premium and Claims'!Y54</f>
        <v>0</v>
      </c>
      <c r="Z12" s="112"/>
      <c r="AA12" s="111">
        <f>'Pt 2 Premium and Claims'!AA54</f>
        <v>14280</v>
      </c>
      <c r="AB12" s="112">
        <f>'Pt 2 Premium and Claims'!AB54</f>
        <v>0</v>
      </c>
      <c r="AC12" s="112"/>
      <c r="AD12" s="111"/>
      <c r="AE12" s="301"/>
      <c r="AF12" s="301"/>
      <c r="AG12" s="301"/>
      <c r="AH12" s="302"/>
      <c r="AI12" s="111"/>
      <c r="AJ12" s="301"/>
      <c r="AK12" s="301"/>
      <c r="AL12" s="301"/>
      <c r="AM12" s="302"/>
      <c r="AN12" s="111"/>
      <c r="AO12" s="112"/>
      <c r="AP12" s="112"/>
      <c r="AQ12" s="112"/>
      <c r="AR12" s="112"/>
      <c r="AS12" s="111">
        <f>'Pt 2 Premium and Claims'!AS54</f>
        <v>-3886</v>
      </c>
      <c r="AT12" s="113">
        <f>'Pt 2 Premium and Claims'!AT54</f>
        <v>-370879</v>
      </c>
      <c r="AU12" s="113">
        <f>'Pt 2 Premium and Claims'!AU54</f>
        <v>0</v>
      </c>
      <c r="AV12" s="318"/>
      <c r="AW12" s="323"/>
    </row>
    <row r="13" spans="1:49" ht="25.5" x14ac:dyDescent="0.2">
      <c r="B13" s="161" t="s">
        <v>230</v>
      </c>
      <c r="C13" s="68" t="s">
        <v>37</v>
      </c>
      <c r="D13" s="115">
        <v>0</v>
      </c>
      <c r="E13" s="116">
        <v>0</v>
      </c>
      <c r="F13" s="116"/>
      <c r="G13" s="295"/>
      <c r="H13" s="296"/>
      <c r="I13" s="115">
        <v>0</v>
      </c>
      <c r="J13" s="115">
        <v>-335</v>
      </c>
      <c r="K13" s="116">
        <v>0</v>
      </c>
      <c r="L13" s="116"/>
      <c r="M13" s="295"/>
      <c r="N13" s="296"/>
      <c r="O13" s="115">
        <v>0</v>
      </c>
      <c r="P13" s="115">
        <v>9092</v>
      </c>
      <c r="Q13" s="116">
        <v>0</v>
      </c>
      <c r="R13" s="116"/>
      <c r="S13" s="295"/>
      <c r="T13" s="296"/>
      <c r="U13" s="115">
        <v>0</v>
      </c>
      <c r="V13" s="116">
        <v>0</v>
      </c>
      <c r="W13" s="116"/>
      <c r="X13" s="115">
        <v>0</v>
      </c>
      <c r="Y13" s="116">
        <v>0</v>
      </c>
      <c r="Z13" s="116"/>
      <c r="AA13" s="115">
        <v>0</v>
      </c>
      <c r="AB13" s="116">
        <v>0</v>
      </c>
      <c r="AC13" s="116"/>
      <c r="AD13" s="115"/>
      <c r="AE13" s="297"/>
      <c r="AF13" s="297"/>
      <c r="AG13" s="297"/>
      <c r="AH13" s="297"/>
      <c r="AI13" s="115"/>
      <c r="AJ13" s="297"/>
      <c r="AK13" s="297"/>
      <c r="AL13" s="297"/>
      <c r="AM13" s="297"/>
      <c r="AN13" s="115"/>
      <c r="AO13" s="116"/>
      <c r="AP13" s="116"/>
      <c r="AQ13" s="295"/>
      <c r="AR13" s="296"/>
      <c r="AS13" s="115">
        <v>16417</v>
      </c>
      <c r="AT13" s="119">
        <v>0</v>
      </c>
      <c r="AU13" s="119">
        <v>0</v>
      </c>
      <c r="AV13" s="317"/>
      <c r="AW13" s="324"/>
    </row>
    <row r="14" spans="1:49" ht="25.5" x14ac:dyDescent="0.2">
      <c r="B14" s="161" t="s">
        <v>231</v>
      </c>
      <c r="C14" s="68" t="s">
        <v>6</v>
      </c>
      <c r="D14" s="115">
        <v>0</v>
      </c>
      <c r="E14" s="116">
        <v>0</v>
      </c>
      <c r="F14" s="116"/>
      <c r="G14" s="294"/>
      <c r="H14" s="297"/>
      <c r="I14" s="115">
        <v>0</v>
      </c>
      <c r="J14" s="115">
        <v>0</v>
      </c>
      <c r="K14" s="116">
        <v>975</v>
      </c>
      <c r="L14" s="116"/>
      <c r="M14" s="294"/>
      <c r="N14" s="297"/>
      <c r="O14" s="115">
        <v>0</v>
      </c>
      <c r="P14" s="115">
        <v>4</v>
      </c>
      <c r="Q14" s="116">
        <v>26052</v>
      </c>
      <c r="R14" s="116"/>
      <c r="S14" s="294"/>
      <c r="T14" s="297"/>
      <c r="U14" s="115">
        <v>0</v>
      </c>
      <c r="V14" s="116">
        <v>0</v>
      </c>
      <c r="W14" s="116"/>
      <c r="X14" s="115">
        <v>0</v>
      </c>
      <c r="Y14" s="116">
        <v>0</v>
      </c>
      <c r="Z14" s="116"/>
      <c r="AA14" s="115">
        <v>0</v>
      </c>
      <c r="AB14" s="116">
        <v>0</v>
      </c>
      <c r="AC14" s="116"/>
      <c r="AD14" s="115"/>
      <c r="AE14" s="297"/>
      <c r="AF14" s="297"/>
      <c r="AG14" s="297"/>
      <c r="AH14" s="297"/>
      <c r="AI14" s="115"/>
      <c r="AJ14" s="297"/>
      <c r="AK14" s="297"/>
      <c r="AL14" s="297"/>
      <c r="AM14" s="297"/>
      <c r="AN14" s="115"/>
      <c r="AO14" s="116"/>
      <c r="AP14" s="116"/>
      <c r="AQ14" s="294"/>
      <c r="AR14" s="297"/>
      <c r="AS14" s="115">
        <v>0</v>
      </c>
      <c r="AT14" s="119">
        <v>195</v>
      </c>
      <c r="AU14" s="119">
        <v>0</v>
      </c>
      <c r="AV14" s="317"/>
      <c r="AW14" s="324"/>
    </row>
    <row r="15" spans="1:49" ht="38.25" x14ac:dyDescent="0.2">
      <c r="B15" s="161" t="s">
        <v>232</v>
      </c>
      <c r="C15" s="68" t="s">
        <v>7</v>
      </c>
      <c r="D15" s="115">
        <v>0</v>
      </c>
      <c r="E15" s="116">
        <v>0</v>
      </c>
      <c r="F15" s="116"/>
      <c r="G15" s="294"/>
      <c r="H15" s="300"/>
      <c r="I15" s="115">
        <v>0</v>
      </c>
      <c r="J15" s="115">
        <v>0</v>
      </c>
      <c r="K15" s="116">
        <v>0</v>
      </c>
      <c r="L15" s="116"/>
      <c r="M15" s="294"/>
      <c r="N15" s="300"/>
      <c r="O15" s="115">
        <v>0</v>
      </c>
      <c r="P15" s="115">
        <v>158</v>
      </c>
      <c r="Q15" s="116">
        <v>0</v>
      </c>
      <c r="R15" s="116"/>
      <c r="S15" s="294"/>
      <c r="T15" s="300"/>
      <c r="U15" s="115">
        <v>0</v>
      </c>
      <c r="V15" s="116">
        <v>0</v>
      </c>
      <c r="W15" s="116"/>
      <c r="X15" s="115">
        <v>0</v>
      </c>
      <c r="Y15" s="116">
        <v>0</v>
      </c>
      <c r="Z15" s="116"/>
      <c r="AA15" s="115">
        <v>127</v>
      </c>
      <c r="AB15" s="116">
        <v>0</v>
      </c>
      <c r="AC15" s="116"/>
      <c r="AD15" s="115"/>
      <c r="AE15" s="297"/>
      <c r="AF15" s="297"/>
      <c r="AG15" s="297"/>
      <c r="AH15" s="300"/>
      <c r="AI15" s="115"/>
      <c r="AJ15" s="297"/>
      <c r="AK15" s="297"/>
      <c r="AL15" s="297"/>
      <c r="AM15" s="300"/>
      <c r="AN15" s="115"/>
      <c r="AO15" s="116"/>
      <c r="AP15" s="116"/>
      <c r="AQ15" s="294"/>
      <c r="AR15" s="300"/>
      <c r="AS15" s="115">
        <v>0</v>
      </c>
      <c r="AT15" s="119">
        <v>0</v>
      </c>
      <c r="AU15" s="119">
        <v>0</v>
      </c>
      <c r="AV15" s="317"/>
      <c r="AW15" s="324"/>
    </row>
    <row r="16" spans="1:49" ht="25.5" x14ac:dyDescent="0.2">
      <c r="B16" s="161" t="s">
        <v>233</v>
      </c>
      <c r="C16" s="68" t="s">
        <v>61</v>
      </c>
      <c r="D16" s="115">
        <v>0</v>
      </c>
      <c r="E16" s="295"/>
      <c r="F16" s="296"/>
      <c r="G16" s="297"/>
      <c r="H16" s="297"/>
      <c r="I16" s="299"/>
      <c r="J16" s="115">
        <v>0</v>
      </c>
      <c r="K16" s="295"/>
      <c r="L16" s="296"/>
      <c r="M16" s="297"/>
      <c r="N16" s="297"/>
      <c r="O16" s="299"/>
      <c r="P16" s="115">
        <v>0</v>
      </c>
      <c r="Q16" s="295"/>
      <c r="R16" s="296"/>
      <c r="S16" s="297"/>
      <c r="T16" s="297"/>
      <c r="U16" s="115">
        <v>0</v>
      </c>
      <c r="V16" s="295"/>
      <c r="W16" s="296"/>
      <c r="X16" s="115">
        <v>0</v>
      </c>
      <c r="Y16" s="295"/>
      <c r="Z16" s="296"/>
      <c r="AA16" s="115">
        <v>0</v>
      </c>
      <c r="AB16" s="295"/>
      <c r="AC16" s="296"/>
      <c r="AD16" s="115"/>
      <c r="AE16" s="297"/>
      <c r="AF16" s="297"/>
      <c r="AG16" s="297"/>
      <c r="AH16" s="297"/>
      <c r="AI16" s="115"/>
      <c r="AJ16" s="297"/>
      <c r="AK16" s="297"/>
      <c r="AL16" s="297"/>
      <c r="AM16" s="297"/>
      <c r="AN16" s="115"/>
      <c r="AO16" s="295"/>
      <c r="AP16" s="296"/>
      <c r="AQ16" s="297"/>
      <c r="AR16" s="297"/>
      <c r="AS16" s="115">
        <v>0</v>
      </c>
      <c r="AT16" s="119">
        <v>0</v>
      </c>
      <c r="AU16" s="119">
        <v>0</v>
      </c>
      <c r="AV16" s="317"/>
      <c r="AW16" s="324"/>
    </row>
    <row r="17" spans="1:49" x14ac:dyDescent="0.2">
      <c r="B17" s="161" t="s">
        <v>234</v>
      </c>
      <c r="C17" s="68" t="s">
        <v>62</v>
      </c>
      <c r="D17" s="115">
        <v>0</v>
      </c>
      <c r="E17" s="294"/>
      <c r="F17" s="297"/>
      <c r="G17" s="297"/>
      <c r="H17" s="297"/>
      <c r="I17" s="298"/>
      <c r="J17" s="115">
        <v>0</v>
      </c>
      <c r="K17" s="294"/>
      <c r="L17" s="297"/>
      <c r="M17" s="297"/>
      <c r="N17" s="297"/>
      <c r="O17" s="298"/>
      <c r="P17" s="115">
        <v>0</v>
      </c>
      <c r="Q17" s="294"/>
      <c r="R17" s="297"/>
      <c r="S17" s="297"/>
      <c r="T17" s="297"/>
      <c r="U17" s="115">
        <v>0</v>
      </c>
      <c r="V17" s="294"/>
      <c r="W17" s="297"/>
      <c r="X17" s="115">
        <v>0</v>
      </c>
      <c r="Y17" s="294"/>
      <c r="Z17" s="297"/>
      <c r="AA17" s="115">
        <v>0</v>
      </c>
      <c r="AB17" s="294"/>
      <c r="AC17" s="297"/>
      <c r="AD17" s="115"/>
      <c r="AE17" s="297"/>
      <c r="AF17" s="297"/>
      <c r="AG17" s="297"/>
      <c r="AH17" s="297"/>
      <c r="AI17" s="115"/>
      <c r="AJ17" s="297"/>
      <c r="AK17" s="297"/>
      <c r="AL17" s="297"/>
      <c r="AM17" s="297"/>
      <c r="AN17" s="115"/>
      <c r="AO17" s="294"/>
      <c r="AP17" s="297"/>
      <c r="AQ17" s="297"/>
      <c r="AR17" s="297"/>
      <c r="AS17" s="115">
        <v>0</v>
      </c>
      <c r="AT17" s="119">
        <v>61</v>
      </c>
      <c r="AU17" s="119">
        <v>0</v>
      </c>
      <c r="AV17" s="317"/>
      <c r="AW17" s="324"/>
    </row>
    <row r="18" spans="1:49" x14ac:dyDescent="0.2">
      <c r="B18" s="161" t="s">
        <v>235</v>
      </c>
      <c r="C18" s="68" t="s">
        <v>63</v>
      </c>
      <c r="D18" s="115">
        <v>0</v>
      </c>
      <c r="E18" s="294"/>
      <c r="F18" s="297"/>
      <c r="G18" s="297"/>
      <c r="H18" s="300"/>
      <c r="I18" s="298"/>
      <c r="J18" s="115">
        <v>0</v>
      </c>
      <c r="K18" s="294"/>
      <c r="L18" s="297"/>
      <c r="M18" s="297"/>
      <c r="N18" s="300"/>
      <c r="O18" s="298"/>
      <c r="P18" s="115">
        <v>0</v>
      </c>
      <c r="Q18" s="294"/>
      <c r="R18" s="297"/>
      <c r="S18" s="297"/>
      <c r="T18" s="300"/>
      <c r="U18" s="115">
        <v>0</v>
      </c>
      <c r="V18" s="338"/>
      <c r="W18" s="297"/>
      <c r="X18" s="115">
        <v>0</v>
      </c>
      <c r="Y18" s="338"/>
      <c r="Z18" s="297"/>
      <c r="AA18" s="115">
        <v>0</v>
      </c>
      <c r="AB18" s="338"/>
      <c r="AC18" s="297"/>
      <c r="AD18" s="115"/>
      <c r="AE18" s="297"/>
      <c r="AF18" s="297"/>
      <c r="AG18" s="297"/>
      <c r="AH18" s="300"/>
      <c r="AI18" s="115"/>
      <c r="AJ18" s="297"/>
      <c r="AK18" s="297"/>
      <c r="AL18" s="297"/>
      <c r="AM18" s="300"/>
      <c r="AN18" s="115"/>
      <c r="AO18" s="294"/>
      <c r="AP18" s="297"/>
      <c r="AQ18" s="297"/>
      <c r="AR18" s="300"/>
      <c r="AS18" s="115">
        <v>0</v>
      </c>
      <c r="AT18" s="119">
        <v>0</v>
      </c>
      <c r="AU18" s="119">
        <v>0</v>
      </c>
      <c r="AV18" s="317"/>
      <c r="AW18" s="324"/>
    </row>
    <row r="19" spans="1:49" x14ac:dyDescent="0.2">
      <c r="B19" s="161" t="s">
        <v>236</v>
      </c>
      <c r="C19" s="68" t="s">
        <v>64</v>
      </c>
      <c r="D19" s="115">
        <v>0</v>
      </c>
      <c r="E19" s="294"/>
      <c r="F19" s="297"/>
      <c r="G19" s="297"/>
      <c r="H19" s="297"/>
      <c r="I19" s="298"/>
      <c r="J19" s="115">
        <v>0</v>
      </c>
      <c r="K19" s="294"/>
      <c r="L19" s="297"/>
      <c r="M19" s="297"/>
      <c r="N19" s="297"/>
      <c r="O19" s="298"/>
      <c r="P19" s="115">
        <v>0</v>
      </c>
      <c r="Q19" s="294"/>
      <c r="R19" s="297"/>
      <c r="S19" s="297"/>
      <c r="T19" s="297"/>
      <c r="U19" s="115">
        <v>0</v>
      </c>
      <c r="V19" s="294"/>
      <c r="W19" s="297"/>
      <c r="X19" s="115">
        <v>0</v>
      </c>
      <c r="Y19" s="294"/>
      <c r="Z19" s="297"/>
      <c r="AA19" s="115">
        <v>25138</v>
      </c>
      <c r="AB19" s="294"/>
      <c r="AC19" s="297"/>
      <c r="AD19" s="115"/>
      <c r="AE19" s="297"/>
      <c r="AF19" s="297"/>
      <c r="AG19" s="297"/>
      <c r="AH19" s="297"/>
      <c r="AI19" s="115"/>
      <c r="AJ19" s="297"/>
      <c r="AK19" s="297"/>
      <c r="AL19" s="297"/>
      <c r="AM19" s="297"/>
      <c r="AN19" s="115"/>
      <c r="AO19" s="294"/>
      <c r="AP19" s="297"/>
      <c r="AQ19" s="297"/>
      <c r="AR19" s="297"/>
      <c r="AS19" s="115">
        <v>0</v>
      </c>
      <c r="AT19" s="119">
        <v>0</v>
      </c>
      <c r="AU19" s="119">
        <v>0</v>
      </c>
      <c r="AV19" s="317"/>
      <c r="AW19" s="324"/>
    </row>
    <row r="20" spans="1:49" x14ac:dyDescent="0.2">
      <c r="B20" s="161" t="s">
        <v>237</v>
      </c>
      <c r="C20" s="68" t="s">
        <v>65</v>
      </c>
      <c r="D20" s="115">
        <v>0</v>
      </c>
      <c r="E20" s="294"/>
      <c r="F20" s="297"/>
      <c r="G20" s="297"/>
      <c r="H20" s="297"/>
      <c r="I20" s="298"/>
      <c r="J20" s="115">
        <v>0</v>
      </c>
      <c r="K20" s="294"/>
      <c r="L20" s="297"/>
      <c r="M20" s="297"/>
      <c r="N20" s="297"/>
      <c r="O20" s="298"/>
      <c r="P20" s="115">
        <v>0</v>
      </c>
      <c r="Q20" s="294"/>
      <c r="R20" s="297"/>
      <c r="S20" s="297"/>
      <c r="T20" s="297"/>
      <c r="U20" s="115">
        <v>0</v>
      </c>
      <c r="V20" s="294"/>
      <c r="W20" s="297"/>
      <c r="X20" s="115">
        <v>0</v>
      </c>
      <c r="Y20" s="294"/>
      <c r="Z20" s="297"/>
      <c r="AA20" s="115">
        <v>0</v>
      </c>
      <c r="AB20" s="294"/>
      <c r="AC20" s="297"/>
      <c r="AD20" s="115"/>
      <c r="AE20" s="297"/>
      <c r="AF20" s="297"/>
      <c r="AG20" s="297"/>
      <c r="AH20" s="297"/>
      <c r="AI20" s="115"/>
      <c r="AJ20" s="297"/>
      <c r="AK20" s="297"/>
      <c r="AL20" s="297"/>
      <c r="AM20" s="297"/>
      <c r="AN20" s="115"/>
      <c r="AO20" s="294"/>
      <c r="AP20" s="297"/>
      <c r="AQ20" s="297"/>
      <c r="AR20" s="297"/>
      <c r="AS20" s="115">
        <v>0</v>
      </c>
      <c r="AT20" s="119">
        <v>0</v>
      </c>
      <c r="AU20" s="119">
        <v>0</v>
      </c>
      <c r="AV20" s="317"/>
      <c r="AW20" s="324"/>
    </row>
    <row r="21" spans="1:49" x14ac:dyDescent="0.2">
      <c r="B21" s="161" t="s">
        <v>238</v>
      </c>
      <c r="C21" s="68" t="s">
        <v>66</v>
      </c>
      <c r="D21" s="115">
        <v>0</v>
      </c>
      <c r="E21" s="294"/>
      <c r="F21" s="297"/>
      <c r="G21" s="297"/>
      <c r="H21" s="297"/>
      <c r="I21" s="298"/>
      <c r="J21" s="115">
        <v>0</v>
      </c>
      <c r="K21" s="294"/>
      <c r="L21" s="297"/>
      <c r="M21" s="297"/>
      <c r="N21" s="297"/>
      <c r="O21" s="298"/>
      <c r="P21" s="115">
        <v>0</v>
      </c>
      <c r="Q21" s="294"/>
      <c r="R21" s="297"/>
      <c r="S21" s="297"/>
      <c r="T21" s="297"/>
      <c r="U21" s="115">
        <v>0</v>
      </c>
      <c r="V21" s="294"/>
      <c r="W21" s="297"/>
      <c r="X21" s="115">
        <v>0</v>
      </c>
      <c r="Y21" s="294"/>
      <c r="Z21" s="297"/>
      <c r="AA21" s="115">
        <v>0</v>
      </c>
      <c r="AB21" s="294"/>
      <c r="AC21" s="297"/>
      <c r="AD21" s="115"/>
      <c r="AE21" s="297"/>
      <c r="AF21" s="297"/>
      <c r="AG21" s="297"/>
      <c r="AH21" s="297"/>
      <c r="AI21" s="115"/>
      <c r="AJ21" s="297"/>
      <c r="AK21" s="297"/>
      <c r="AL21" s="297"/>
      <c r="AM21" s="297"/>
      <c r="AN21" s="115"/>
      <c r="AO21" s="294"/>
      <c r="AP21" s="297"/>
      <c r="AQ21" s="297"/>
      <c r="AR21" s="297"/>
      <c r="AS21" s="115">
        <v>0</v>
      </c>
      <c r="AT21" s="119">
        <v>0</v>
      </c>
      <c r="AU21" s="119">
        <v>0</v>
      </c>
      <c r="AV21" s="317"/>
      <c r="AW21" s="324"/>
    </row>
    <row r="22" spans="1:49" x14ac:dyDescent="0.2">
      <c r="B22" s="161" t="s">
        <v>239</v>
      </c>
      <c r="C22" s="68" t="s">
        <v>28</v>
      </c>
      <c r="D22" s="120">
        <f>'Pt 2 Premium and Claims'!D55</f>
        <v>0</v>
      </c>
      <c r="E22" s="121">
        <f>'Pt 2 Premium and Claims'!E55</f>
        <v>0</v>
      </c>
      <c r="F22" s="121"/>
      <c r="G22" s="121"/>
      <c r="H22" s="121"/>
      <c r="I22" s="120">
        <f>'Pt 2 Premium and Claims'!I55</f>
        <v>0</v>
      </c>
      <c r="J22" s="120">
        <f>'Pt 2 Premium and Claims'!J55</f>
        <v>0</v>
      </c>
      <c r="K22" s="121">
        <f>'Pt 2 Premium and Claims'!K55</f>
        <v>0</v>
      </c>
      <c r="L22" s="121"/>
      <c r="M22" s="121"/>
      <c r="N22" s="121"/>
      <c r="O22" s="120">
        <f>'Pt 2 Premium and Claims'!O55</f>
        <v>0</v>
      </c>
      <c r="P22" s="120">
        <f>'Pt 2 Premium and Claims'!P55</f>
        <v>0</v>
      </c>
      <c r="Q22" s="121">
        <f>'Pt 2 Premium and Claims'!Q55</f>
        <v>0</v>
      </c>
      <c r="R22" s="121"/>
      <c r="S22" s="121"/>
      <c r="T22" s="121"/>
      <c r="U22" s="120">
        <f>'Pt 2 Premium and Claims'!U55</f>
        <v>0</v>
      </c>
      <c r="V22" s="121">
        <f>'Pt 2 Premium and Claims'!V55</f>
        <v>0</v>
      </c>
      <c r="W22" s="121"/>
      <c r="X22" s="120">
        <f>'Pt 2 Premium and Claims'!X55</f>
        <v>0</v>
      </c>
      <c r="Y22" s="121">
        <f>'Pt 2 Premium and Claims'!Y55</f>
        <v>0</v>
      </c>
      <c r="Z22" s="121"/>
      <c r="AA22" s="120">
        <f>'Pt 2 Premium and Claims'!AA55</f>
        <v>0</v>
      </c>
      <c r="AB22" s="121">
        <f>'Pt 2 Premium and Claims'!AB55</f>
        <v>0</v>
      </c>
      <c r="AC22" s="121"/>
      <c r="AD22" s="120"/>
      <c r="AE22" s="297"/>
      <c r="AF22" s="297"/>
      <c r="AG22" s="297"/>
      <c r="AH22" s="297"/>
      <c r="AI22" s="120"/>
      <c r="AJ22" s="297"/>
      <c r="AK22" s="297"/>
      <c r="AL22" s="297"/>
      <c r="AM22" s="297"/>
      <c r="AN22" s="120"/>
      <c r="AO22" s="121"/>
      <c r="AP22" s="121"/>
      <c r="AQ22" s="121"/>
      <c r="AR22" s="121"/>
      <c r="AS22" s="120">
        <f>'Pt 2 Premium and Claims'!AS55</f>
        <v>0</v>
      </c>
      <c r="AT22" s="122">
        <f>'Pt 2 Premium and Claims'!AT55</f>
        <v>0</v>
      </c>
      <c r="AU22" s="122">
        <f>'Pt 2 Premium and Claims'!AU55</f>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v>-291</v>
      </c>
      <c r="E25" s="116">
        <f>D25</f>
        <v>-291</v>
      </c>
      <c r="F25" s="116"/>
      <c r="G25" s="116"/>
      <c r="H25" s="116"/>
      <c r="I25" s="115">
        <v>0</v>
      </c>
      <c r="J25" s="115">
        <v>-4718</v>
      </c>
      <c r="K25" s="116">
        <f>J25</f>
        <v>-4718</v>
      </c>
      <c r="L25" s="116"/>
      <c r="M25" s="116"/>
      <c r="N25" s="116"/>
      <c r="O25" s="115">
        <v>0</v>
      </c>
      <c r="P25" s="115">
        <v>-19002</v>
      </c>
      <c r="Q25" s="116">
        <f>P25</f>
        <v>-19002</v>
      </c>
      <c r="R25" s="116"/>
      <c r="S25" s="116"/>
      <c r="T25" s="116"/>
      <c r="U25" s="115">
        <v>0</v>
      </c>
      <c r="V25" s="116">
        <f>U25</f>
        <v>0</v>
      </c>
      <c r="W25" s="116"/>
      <c r="X25" s="115">
        <v>0</v>
      </c>
      <c r="Y25" s="116">
        <f>X25</f>
        <v>0</v>
      </c>
      <c r="Z25" s="116"/>
      <c r="AA25" s="115">
        <v>1339</v>
      </c>
      <c r="AB25" s="116">
        <f>AA25</f>
        <v>1339</v>
      </c>
      <c r="AC25" s="116"/>
      <c r="AD25" s="115"/>
      <c r="AE25" s="297"/>
      <c r="AF25" s="297"/>
      <c r="AG25" s="297"/>
      <c r="AH25" s="300"/>
      <c r="AI25" s="115"/>
      <c r="AJ25" s="297"/>
      <c r="AK25" s="297"/>
      <c r="AL25" s="297"/>
      <c r="AM25" s="300"/>
      <c r="AN25" s="115"/>
      <c r="AO25" s="116"/>
      <c r="AP25" s="116"/>
      <c r="AQ25" s="116"/>
      <c r="AR25" s="116"/>
      <c r="AS25" s="115">
        <v>-716</v>
      </c>
      <c r="AT25" s="119">
        <v>-67827</v>
      </c>
      <c r="AU25" s="119">
        <v>0</v>
      </c>
      <c r="AV25" s="119">
        <v>-1893</v>
      </c>
      <c r="AW25" s="324"/>
    </row>
    <row r="26" spans="1:49" s="11" customFormat="1" x14ac:dyDescent="0.2">
      <c r="A26" s="41"/>
      <c r="B26" s="164" t="s">
        <v>243</v>
      </c>
      <c r="C26" s="68"/>
      <c r="D26" s="115">
        <v>0</v>
      </c>
      <c r="E26" s="116">
        <f>D26</f>
        <v>0</v>
      </c>
      <c r="F26" s="116"/>
      <c r="G26" s="116"/>
      <c r="H26" s="116"/>
      <c r="I26" s="115">
        <v>0</v>
      </c>
      <c r="J26" s="115">
        <v>0</v>
      </c>
      <c r="K26" s="116">
        <f>J26</f>
        <v>0</v>
      </c>
      <c r="L26" s="116"/>
      <c r="M26" s="116"/>
      <c r="N26" s="116"/>
      <c r="O26" s="115">
        <v>0</v>
      </c>
      <c r="P26" s="115">
        <v>-4</v>
      </c>
      <c r="Q26" s="116">
        <f>P26</f>
        <v>-4</v>
      </c>
      <c r="R26" s="116"/>
      <c r="S26" s="116"/>
      <c r="T26" s="116"/>
      <c r="U26" s="115">
        <v>0</v>
      </c>
      <c r="V26" s="116">
        <f>U26</f>
        <v>0</v>
      </c>
      <c r="W26" s="116"/>
      <c r="X26" s="115">
        <v>0</v>
      </c>
      <c r="Y26" s="116">
        <f>X26</f>
        <v>0</v>
      </c>
      <c r="Z26" s="116"/>
      <c r="AA26" s="115">
        <v>-61</v>
      </c>
      <c r="AB26" s="116">
        <f>AA26</f>
        <v>-61</v>
      </c>
      <c r="AC26" s="116"/>
      <c r="AD26" s="115"/>
      <c r="AE26" s="297"/>
      <c r="AF26" s="297"/>
      <c r="AG26" s="297"/>
      <c r="AH26" s="297"/>
      <c r="AI26" s="115"/>
      <c r="AJ26" s="297"/>
      <c r="AK26" s="297"/>
      <c r="AL26" s="297"/>
      <c r="AM26" s="297"/>
      <c r="AN26" s="115"/>
      <c r="AO26" s="116"/>
      <c r="AP26" s="116"/>
      <c r="AQ26" s="116"/>
      <c r="AR26" s="116"/>
      <c r="AS26" s="115">
        <v>0</v>
      </c>
      <c r="AT26" s="119">
        <v>0</v>
      </c>
      <c r="AU26" s="119">
        <v>0</v>
      </c>
      <c r="AV26" s="119">
        <v>0</v>
      </c>
      <c r="AW26" s="324"/>
    </row>
    <row r="27" spans="1:49" s="11" customFormat="1" x14ac:dyDescent="0.2">
      <c r="B27" s="164" t="s">
        <v>244</v>
      </c>
      <c r="C27" s="68"/>
      <c r="D27" s="115">
        <v>0</v>
      </c>
      <c r="E27" s="116">
        <f>D27</f>
        <v>0</v>
      </c>
      <c r="F27" s="116"/>
      <c r="G27" s="116"/>
      <c r="H27" s="116"/>
      <c r="I27" s="115">
        <v>0</v>
      </c>
      <c r="J27" s="115">
        <v>0</v>
      </c>
      <c r="K27" s="116">
        <f>J27</f>
        <v>0</v>
      </c>
      <c r="L27" s="116"/>
      <c r="M27" s="116"/>
      <c r="N27" s="116"/>
      <c r="O27" s="115">
        <v>0</v>
      </c>
      <c r="P27" s="115">
        <v>0</v>
      </c>
      <c r="Q27" s="116">
        <f>P27</f>
        <v>0</v>
      </c>
      <c r="R27" s="116"/>
      <c r="S27" s="116"/>
      <c r="T27" s="116"/>
      <c r="U27" s="115">
        <v>0</v>
      </c>
      <c r="V27" s="116">
        <f>U27</f>
        <v>0</v>
      </c>
      <c r="W27" s="116"/>
      <c r="X27" s="115">
        <v>0</v>
      </c>
      <c r="Y27" s="116">
        <f>X27</f>
        <v>0</v>
      </c>
      <c r="Z27" s="116"/>
      <c r="AA27" s="115">
        <v>0</v>
      </c>
      <c r="AB27" s="116">
        <f>AA27</f>
        <v>0</v>
      </c>
      <c r="AC27" s="116"/>
      <c r="AD27" s="115"/>
      <c r="AE27" s="297"/>
      <c r="AF27" s="297"/>
      <c r="AG27" s="297"/>
      <c r="AH27" s="297"/>
      <c r="AI27" s="115"/>
      <c r="AJ27" s="297"/>
      <c r="AK27" s="297"/>
      <c r="AL27" s="297"/>
      <c r="AM27" s="297"/>
      <c r="AN27" s="115"/>
      <c r="AO27" s="116"/>
      <c r="AP27" s="116"/>
      <c r="AQ27" s="116"/>
      <c r="AR27" s="116"/>
      <c r="AS27" s="115">
        <v>0</v>
      </c>
      <c r="AT27" s="119">
        <v>0</v>
      </c>
      <c r="AU27" s="119">
        <v>0</v>
      </c>
      <c r="AV27" s="320"/>
      <c r="AW27" s="324"/>
    </row>
    <row r="28" spans="1:49" s="11" customFormat="1" x14ac:dyDescent="0.2">
      <c r="A28" s="41"/>
      <c r="B28" s="164" t="s">
        <v>245</v>
      </c>
      <c r="C28" s="68"/>
      <c r="D28" s="115">
        <v>0</v>
      </c>
      <c r="E28" s="116">
        <f>D28</f>
        <v>0</v>
      </c>
      <c r="F28" s="116"/>
      <c r="G28" s="116"/>
      <c r="H28" s="116"/>
      <c r="I28" s="115">
        <v>0</v>
      </c>
      <c r="J28" s="115">
        <v>0</v>
      </c>
      <c r="K28" s="116">
        <f>J28</f>
        <v>0</v>
      </c>
      <c r="L28" s="116"/>
      <c r="M28" s="116"/>
      <c r="N28" s="116"/>
      <c r="O28" s="115">
        <v>0</v>
      </c>
      <c r="P28" s="115">
        <v>0</v>
      </c>
      <c r="Q28" s="116">
        <f>P28</f>
        <v>0</v>
      </c>
      <c r="R28" s="116"/>
      <c r="S28" s="116"/>
      <c r="T28" s="116"/>
      <c r="U28" s="115">
        <v>0</v>
      </c>
      <c r="V28" s="116">
        <f>U28</f>
        <v>0</v>
      </c>
      <c r="W28" s="116"/>
      <c r="X28" s="115">
        <v>0</v>
      </c>
      <c r="Y28" s="116">
        <f>X28</f>
        <v>0</v>
      </c>
      <c r="Z28" s="116"/>
      <c r="AA28" s="115">
        <v>0</v>
      </c>
      <c r="AB28" s="116">
        <f>AA28</f>
        <v>0</v>
      </c>
      <c r="AC28" s="116"/>
      <c r="AD28" s="115"/>
      <c r="AE28" s="297"/>
      <c r="AF28" s="297"/>
      <c r="AG28" s="297"/>
      <c r="AH28" s="297"/>
      <c r="AI28" s="115"/>
      <c r="AJ28" s="297"/>
      <c r="AK28" s="297"/>
      <c r="AL28" s="297"/>
      <c r="AM28" s="297"/>
      <c r="AN28" s="115"/>
      <c r="AO28" s="116"/>
      <c r="AP28" s="116"/>
      <c r="AQ28" s="116"/>
      <c r="AR28" s="116"/>
      <c r="AS28" s="115">
        <v>0</v>
      </c>
      <c r="AT28" s="119">
        <v>6</v>
      </c>
      <c r="AU28" s="119">
        <v>0</v>
      </c>
      <c r="AV28" s="119">
        <v>0</v>
      </c>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v>0</v>
      </c>
      <c r="E30" s="116">
        <f>D30</f>
        <v>0</v>
      </c>
      <c r="F30" s="116"/>
      <c r="G30" s="116"/>
      <c r="H30" s="116"/>
      <c r="I30" s="115">
        <v>0</v>
      </c>
      <c r="J30" s="115">
        <v>0</v>
      </c>
      <c r="K30" s="116">
        <f>J30</f>
        <v>0</v>
      </c>
      <c r="L30" s="116"/>
      <c r="M30" s="116"/>
      <c r="N30" s="116"/>
      <c r="O30" s="115">
        <v>0</v>
      </c>
      <c r="P30" s="115">
        <v>18</v>
      </c>
      <c r="Q30" s="116">
        <f>P30</f>
        <v>18</v>
      </c>
      <c r="R30" s="116"/>
      <c r="S30" s="116"/>
      <c r="T30" s="116"/>
      <c r="U30" s="115">
        <v>0</v>
      </c>
      <c r="V30" s="116">
        <f>U30</f>
        <v>0</v>
      </c>
      <c r="W30" s="116"/>
      <c r="X30" s="115">
        <v>0</v>
      </c>
      <c r="Y30" s="116">
        <f>X30</f>
        <v>0</v>
      </c>
      <c r="Z30" s="116"/>
      <c r="AA30" s="115">
        <v>0</v>
      </c>
      <c r="AB30" s="116">
        <f>AA30</f>
        <v>0</v>
      </c>
      <c r="AC30" s="116"/>
      <c r="AD30" s="115"/>
      <c r="AE30" s="297"/>
      <c r="AF30" s="297"/>
      <c r="AG30" s="297"/>
      <c r="AH30" s="297"/>
      <c r="AI30" s="115"/>
      <c r="AJ30" s="297"/>
      <c r="AK30" s="297"/>
      <c r="AL30" s="297"/>
      <c r="AM30" s="297"/>
      <c r="AN30" s="115"/>
      <c r="AO30" s="116"/>
      <c r="AP30" s="116"/>
      <c r="AQ30" s="116"/>
      <c r="AR30" s="116"/>
      <c r="AS30" s="115">
        <v>0</v>
      </c>
      <c r="AT30" s="119">
        <v>-8</v>
      </c>
      <c r="AU30" s="119">
        <v>0</v>
      </c>
      <c r="AV30" s="119">
        <v>0</v>
      </c>
      <c r="AW30" s="324"/>
    </row>
    <row r="31" spans="1:49" x14ac:dyDescent="0.2">
      <c r="B31" s="164" t="s">
        <v>248</v>
      </c>
      <c r="C31" s="68"/>
      <c r="D31" s="115">
        <v>0</v>
      </c>
      <c r="E31" s="116">
        <f>D31</f>
        <v>0</v>
      </c>
      <c r="F31" s="116"/>
      <c r="G31" s="116"/>
      <c r="H31" s="116"/>
      <c r="I31" s="115">
        <v>0</v>
      </c>
      <c r="J31" s="115">
        <v>0</v>
      </c>
      <c r="K31" s="116">
        <f>J31</f>
        <v>0</v>
      </c>
      <c r="L31" s="116"/>
      <c r="M31" s="116"/>
      <c r="N31" s="116"/>
      <c r="O31" s="115">
        <v>0</v>
      </c>
      <c r="P31" s="115">
        <v>107</v>
      </c>
      <c r="Q31" s="116">
        <f>P31</f>
        <v>107</v>
      </c>
      <c r="R31" s="116"/>
      <c r="S31" s="116"/>
      <c r="T31" s="116"/>
      <c r="U31" s="115">
        <v>0</v>
      </c>
      <c r="V31" s="116">
        <f>U31</f>
        <v>0</v>
      </c>
      <c r="W31" s="116"/>
      <c r="X31" s="115">
        <v>0</v>
      </c>
      <c r="Y31" s="116">
        <f>X31</f>
        <v>0</v>
      </c>
      <c r="Z31" s="116"/>
      <c r="AA31" s="115">
        <v>0</v>
      </c>
      <c r="AB31" s="116">
        <f>AA31</f>
        <v>0</v>
      </c>
      <c r="AC31" s="116"/>
      <c r="AD31" s="115"/>
      <c r="AE31" s="297"/>
      <c r="AF31" s="297"/>
      <c r="AG31" s="297"/>
      <c r="AH31" s="297"/>
      <c r="AI31" s="115"/>
      <c r="AJ31" s="297"/>
      <c r="AK31" s="297"/>
      <c r="AL31" s="297"/>
      <c r="AM31" s="297"/>
      <c r="AN31" s="115"/>
      <c r="AO31" s="116"/>
      <c r="AP31" s="116"/>
      <c r="AQ31" s="116"/>
      <c r="AR31" s="116"/>
      <c r="AS31" s="115">
        <v>0</v>
      </c>
      <c r="AT31" s="119">
        <v>-48</v>
      </c>
      <c r="AU31" s="119">
        <v>0</v>
      </c>
      <c r="AV31" s="119">
        <v>0</v>
      </c>
      <c r="AW31" s="324"/>
    </row>
    <row r="32" spans="1:49" ht="25.5" x14ac:dyDescent="0.2">
      <c r="B32" s="164" t="s">
        <v>249</v>
      </c>
      <c r="C32" s="68" t="s">
        <v>82</v>
      </c>
      <c r="D32" s="115"/>
      <c r="E32" s="116">
        <f>D32</f>
        <v>0</v>
      </c>
      <c r="F32" s="116"/>
      <c r="G32" s="116"/>
      <c r="H32" s="116"/>
      <c r="I32" s="115"/>
      <c r="J32" s="115"/>
      <c r="K32" s="116">
        <f>J32</f>
        <v>0</v>
      </c>
      <c r="L32" s="116"/>
      <c r="M32" s="116"/>
      <c r="N32" s="116"/>
      <c r="O32" s="115"/>
      <c r="P32" s="115"/>
      <c r="Q32" s="116">
        <f>P32</f>
        <v>0</v>
      </c>
      <c r="R32" s="116"/>
      <c r="S32" s="116"/>
      <c r="T32" s="116"/>
      <c r="U32" s="115"/>
      <c r="V32" s="116">
        <f>U32</f>
        <v>0</v>
      </c>
      <c r="W32" s="116"/>
      <c r="X32" s="115"/>
      <c r="Y32" s="116">
        <f>X32</f>
        <v>0</v>
      </c>
      <c r="Z32" s="116"/>
      <c r="AA32" s="115"/>
      <c r="AB32" s="116">
        <f>AA32</f>
        <v>0</v>
      </c>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v>0</v>
      </c>
      <c r="E34" s="116">
        <f>D34</f>
        <v>0</v>
      </c>
      <c r="F34" s="116"/>
      <c r="G34" s="116"/>
      <c r="H34" s="116"/>
      <c r="I34" s="115">
        <v>0</v>
      </c>
      <c r="J34" s="115">
        <v>0</v>
      </c>
      <c r="K34" s="116">
        <f>J34</f>
        <v>0</v>
      </c>
      <c r="L34" s="116"/>
      <c r="M34" s="116"/>
      <c r="N34" s="116"/>
      <c r="O34" s="115">
        <v>0</v>
      </c>
      <c r="P34" s="115">
        <v>0</v>
      </c>
      <c r="Q34" s="116">
        <f>P34</f>
        <v>0</v>
      </c>
      <c r="R34" s="116"/>
      <c r="S34" s="116"/>
      <c r="T34" s="116"/>
      <c r="U34" s="115">
        <v>0</v>
      </c>
      <c r="V34" s="116">
        <f>U34</f>
        <v>0</v>
      </c>
      <c r="W34" s="116"/>
      <c r="X34" s="115">
        <v>0</v>
      </c>
      <c r="Y34" s="116">
        <f>X34</f>
        <v>0</v>
      </c>
      <c r="Z34" s="116"/>
      <c r="AA34" s="115">
        <v>0</v>
      </c>
      <c r="AB34" s="116">
        <f>AA34</f>
        <v>0</v>
      </c>
      <c r="AC34" s="116"/>
      <c r="AD34" s="115"/>
      <c r="AE34" s="297"/>
      <c r="AF34" s="297"/>
      <c r="AG34" s="297"/>
      <c r="AH34" s="297"/>
      <c r="AI34" s="115"/>
      <c r="AJ34" s="297"/>
      <c r="AK34" s="297"/>
      <c r="AL34" s="297"/>
      <c r="AM34" s="297"/>
      <c r="AN34" s="115"/>
      <c r="AO34" s="116"/>
      <c r="AP34" s="116"/>
      <c r="AQ34" s="116"/>
      <c r="AR34" s="116"/>
      <c r="AS34" s="298"/>
      <c r="AT34" s="119">
        <v>0</v>
      </c>
      <c r="AU34" s="119">
        <v>0</v>
      </c>
      <c r="AV34" s="119">
        <v>0</v>
      </c>
      <c r="AW34" s="324"/>
    </row>
    <row r="35" spans="1:49" x14ac:dyDescent="0.2">
      <c r="B35" s="164" t="s">
        <v>252</v>
      </c>
      <c r="C35" s="68"/>
      <c r="D35" s="115">
        <v>0</v>
      </c>
      <c r="E35" s="116">
        <f>D35</f>
        <v>0</v>
      </c>
      <c r="F35" s="116"/>
      <c r="G35" s="116"/>
      <c r="H35" s="116"/>
      <c r="I35" s="115">
        <v>0</v>
      </c>
      <c r="J35" s="115">
        <v>0</v>
      </c>
      <c r="K35" s="116">
        <f>J35</f>
        <v>0</v>
      </c>
      <c r="L35" s="116"/>
      <c r="M35" s="116"/>
      <c r="N35" s="116"/>
      <c r="O35" s="115">
        <v>0</v>
      </c>
      <c r="P35" s="115">
        <v>0</v>
      </c>
      <c r="Q35" s="116">
        <f>P35</f>
        <v>0</v>
      </c>
      <c r="R35" s="116"/>
      <c r="S35" s="116"/>
      <c r="T35" s="116"/>
      <c r="U35" s="115">
        <v>0</v>
      </c>
      <c r="V35" s="116">
        <f>U35</f>
        <v>0</v>
      </c>
      <c r="W35" s="116"/>
      <c r="X35" s="115">
        <v>0</v>
      </c>
      <c r="Y35" s="116">
        <f>X35</f>
        <v>0</v>
      </c>
      <c r="Z35" s="116"/>
      <c r="AA35" s="115">
        <v>0</v>
      </c>
      <c r="AB35" s="116">
        <f>AA35</f>
        <v>0</v>
      </c>
      <c r="AC35" s="116"/>
      <c r="AD35" s="115"/>
      <c r="AE35" s="297"/>
      <c r="AF35" s="297"/>
      <c r="AG35" s="297"/>
      <c r="AH35" s="297"/>
      <c r="AI35" s="115"/>
      <c r="AJ35" s="297"/>
      <c r="AK35" s="297"/>
      <c r="AL35" s="297"/>
      <c r="AM35" s="297"/>
      <c r="AN35" s="115"/>
      <c r="AO35" s="116"/>
      <c r="AP35" s="116"/>
      <c r="AQ35" s="116"/>
      <c r="AR35" s="116"/>
      <c r="AS35" s="115">
        <v>0</v>
      </c>
      <c r="AT35" s="119">
        <v>-10</v>
      </c>
      <c r="AU35" s="119">
        <v>0</v>
      </c>
      <c r="AV35" s="119">
        <v>-45</v>
      </c>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v>0</v>
      </c>
      <c r="E37" s="124">
        <v>0</v>
      </c>
      <c r="F37" s="124"/>
      <c r="G37" s="124"/>
      <c r="H37" s="124"/>
      <c r="I37" s="123">
        <v>0</v>
      </c>
      <c r="J37" s="123">
        <v>0</v>
      </c>
      <c r="K37" s="124">
        <v>0</v>
      </c>
      <c r="L37" s="124"/>
      <c r="M37" s="124"/>
      <c r="N37" s="124"/>
      <c r="O37" s="123">
        <v>0</v>
      </c>
      <c r="P37" s="123">
        <v>66</v>
      </c>
      <c r="Q37" s="124">
        <v>0</v>
      </c>
      <c r="R37" s="124"/>
      <c r="S37" s="124"/>
      <c r="T37" s="124"/>
      <c r="U37" s="123">
        <v>0</v>
      </c>
      <c r="V37" s="124">
        <v>0</v>
      </c>
      <c r="W37" s="124"/>
      <c r="X37" s="123">
        <v>0</v>
      </c>
      <c r="Y37" s="124">
        <v>0</v>
      </c>
      <c r="Z37" s="124"/>
      <c r="AA37" s="123">
        <v>0</v>
      </c>
      <c r="AB37" s="124">
        <v>0</v>
      </c>
      <c r="AC37" s="124"/>
      <c r="AD37" s="123"/>
      <c r="AE37" s="301"/>
      <c r="AF37" s="301"/>
      <c r="AG37" s="301"/>
      <c r="AH37" s="302"/>
      <c r="AI37" s="123"/>
      <c r="AJ37" s="301"/>
      <c r="AK37" s="301"/>
      <c r="AL37" s="301"/>
      <c r="AM37" s="302"/>
      <c r="AN37" s="123"/>
      <c r="AO37" s="124"/>
      <c r="AP37" s="124"/>
      <c r="AQ37" s="124"/>
      <c r="AR37" s="124"/>
      <c r="AS37" s="123">
        <v>0</v>
      </c>
      <c r="AT37" s="125">
        <v>0</v>
      </c>
      <c r="AU37" s="125">
        <v>0</v>
      </c>
      <c r="AV37" s="125">
        <v>0</v>
      </c>
      <c r="AW37" s="323"/>
    </row>
    <row r="38" spans="1:49" x14ac:dyDescent="0.2">
      <c r="B38" s="161" t="s">
        <v>255</v>
      </c>
      <c r="C38" s="68" t="s">
        <v>16</v>
      </c>
      <c r="D38" s="115">
        <v>0</v>
      </c>
      <c r="E38" s="116">
        <v>0</v>
      </c>
      <c r="F38" s="116"/>
      <c r="G38" s="116"/>
      <c r="H38" s="116"/>
      <c r="I38" s="115">
        <v>0</v>
      </c>
      <c r="J38" s="115">
        <v>0</v>
      </c>
      <c r="K38" s="116">
        <v>0</v>
      </c>
      <c r="L38" s="116"/>
      <c r="M38" s="116"/>
      <c r="N38" s="116"/>
      <c r="O38" s="115">
        <v>0</v>
      </c>
      <c r="P38" s="115">
        <v>43</v>
      </c>
      <c r="Q38" s="116">
        <v>0</v>
      </c>
      <c r="R38" s="116"/>
      <c r="S38" s="116"/>
      <c r="T38" s="116"/>
      <c r="U38" s="115">
        <v>0</v>
      </c>
      <c r="V38" s="116">
        <v>0</v>
      </c>
      <c r="W38" s="116"/>
      <c r="X38" s="115">
        <v>0</v>
      </c>
      <c r="Y38" s="116">
        <v>0</v>
      </c>
      <c r="Z38" s="116"/>
      <c r="AA38" s="115">
        <v>0</v>
      </c>
      <c r="AB38" s="116">
        <v>0</v>
      </c>
      <c r="AC38" s="116"/>
      <c r="AD38" s="115"/>
      <c r="AE38" s="297"/>
      <c r="AF38" s="297"/>
      <c r="AG38" s="297"/>
      <c r="AH38" s="297"/>
      <c r="AI38" s="115"/>
      <c r="AJ38" s="297"/>
      <c r="AK38" s="297"/>
      <c r="AL38" s="297"/>
      <c r="AM38" s="297"/>
      <c r="AN38" s="115"/>
      <c r="AO38" s="116"/>
      <c r="AP38" s="116"/>
      <c r="AQ38" s="116"/>
      <c r="AR38" s="116"/>
      <c r="AS38" s="115">
        <v>0</v>
      </c>
      <c r="AT38" s="119">
        <v>0</v>
      </c>
      <c r="AU38" s="119">
        <v>0</v>
      </c>
      <c r="AV38" s="119">
        <v>0</v>
      </c>
      <c r="AW38" s="324"/>
    </row>
    <row r="39" spans="1:49" x14ac:dyDescent="0.2">
      <c r="B39" s="164" t="s">
        <v>256</v>
      </c>
      <c r="C39" s="68" t="s">
        <v>17</v>
      </c>
      <c r="D39" s="115">
        <v>0</v>
      </c>
      <c r="E39" s="116">
        <v>0</v>
      </c>
      <c r="F39" s="116"/>
      <c r="G39" s="116"/>
      <c r="H39" s="116"/>
      <c r="I39" s="115">
        <v>0</v>
      </c>
      <c r="J39" s="115">
        <v>-36</v>
      </c>
      <c r="K39" s="116">
        <v>0</v>
      </c>
      <c r="L39" s="116"/>
      <c r="M39" s="116"/>
      <c r="N39" s="116"/>
      <c r="O39" s="115">
        <v>0</v>
      </c>
      <c r="P39" s="115">
        <v>1190</v>
      </c>
      <c r="Q39" s="116">
        <v>0</v>
      </c>
      <c r="R39" s="116"/>
      <c r="S39" s="116"/>
      <c r="T39" s="116"/>
      <c r="U39" s="115">
        <v>0</v>
      </c>
      <c r="V39" s="116">
        <v>0</v>
      </c>
      <c r="W39" s="116"/>
      <c r="X39" s="115">
        <v>0</v>
      </c>
      <c r="Y39" s="116">
        <v>0</v>
      </c>
      <c r="Z39" s="116"/>
      <c r="AA39" s="115">
        <v>0</v>
      </c>
      <c r="AB39" s="116">
        <v>0</v>
      </c>
      <c r="AC39" s="116"/>
      <c r="AD39" s="115"/>
      <c r="AE39" s="297"/>
      <c r="AF39" s="297"/>
      <c r="AG39" s="297"/>
      <c r="AH39" s="297"/>
      <c r="AI39" s="115"/>
      <c r="AJ39" s="297"/>
      <c r="AK39" s="297"/>
      <c r="AL39" s="297"/>
      <c r="AM39" s="297"/>
      <c r="AN39" s="115"/>
      <c r="AO39" s="116"/>
      <c r="AP39" s="116"/>
      <c r="AQ39" s="116"/>
      <c r="AR39" s="116"/>
      <c r="AS39" s="115">
        <v>0</v>
      </c>
      <c r="AT39" s="119">
        <v>0</v>
      </c>
      <c r="AU39" s="119">
        <v>0</v>
      </c>
      <c r="AV39" s="119">
        <v>0</v>
      </c>
      <c r="AW39" s="324"/>
    </row>
    <row r="40" spans="1:49" x14ac:dyDescent="0.2">
      <c r="B40" s="164" t="s">
        <v>257</v>
      </c>
      <c r="C40" s="68" t="s">
        <v>38</v>
      </c>
      <c r="D40" s="115">
        <v>0</v>
      </c>
      <c r="E40" s="116">
        <v>0</v>
      </c>
      <c r="F40" s="116"/>
      <c r="G40" s="116"/>
      <c r="H40" s="116"/>
      <c r="I40" s="115">
        <v>0</v>
      </c>
      <c r="J40" s="115">
        <v>0</v>
      </c>
      <c r="K40" s="116">
        <v>0</v>
      </c>
      <c r="L40" s="116"/>
      <c r="M40" s="116"/>
      <c r="N40" s="116"/>
      <c r="O40" s="115">
        <v>0</v>
      </c>
      <c r="P40" s="115">
        <v>0</v>
      </c>
      <c r="Q40" s="116">
        <v>0</v>
      </c>
      <c r="R40" s="116"/>
      <c r="S40" s="116"/>
      <c r="T40" s="116"/>
      <c r="U40" s="115">
        <v>0</v>
      </c>
      <c r="V40" s="116">
        <v>0</v>
      </c>
      <c r="W40" s="116"/>
      <c r="X40" s="115">
        <v>0</v>
      </c>
      <c r="Y40" s="116">
        <v>0</v>
      </c>
      <c r="Z40" s="116"/>
      <c r="AA40" s="115">
        <v>0</v>
      </c>
      <c r="AB40" s="116">
        <v>0</v>
      </c>
      <c r="AC40" s="116"/>
      <c r="AD40" s="115"/>
      <c r="AE40" s="297"/>
      <c r="AF40" s="297"/>
      <c r="AG40" s="297"/>
      <c r="AH40" s="297"/>
      <c r="AI40" s="115"/>
      <c r="AJ40" s="297"/>
      <c r="AK40" s="297"/>
      <c r="AL40" s="297"/>
      <c r="AM40" s="297"/>
      <c r="AN40" s="115"/>
      <c r="AO40" s="116"/>
      <c r="AP40" s="116"/>
      <c r="AQ40" s="116"/>
      <c r="AR40" s="116"/>
      <c r="AS40" s="115">
        <v>0</v>
      </c>
      <c r="AT40" s="119">
        <v>0</v>
      </c>
      <c r="AU40" s="119">
        <v>0</v>
      </c>
      <c r="AV40" s="119">
        <v>0</v>
      </c>
      <c r="AW40" s="324"/>
    </row>
    <row r="41" spans="1:49" s="11" customFormat="1" ht="25.5" x14ac:dyDescent="0.2">
      <c r="A41" s="41"/>
      <c r="B41" s="164" t="s">
        <v>258</v>
      </c>
      <c r="C41" s="68" t="s">
        <v>129</v>
      </c>
      <c r="D41" s="115">
        <v>0</v>
      </c>
      <c r="E41" s="116">
        <v>0</v>
      </c>
      <c r="F41" s="116"/>
      <c r="G41" s="116"/>
      <c r="H41" s="116"/>
      <c r="I41" s="115">
        <v>0</v>
      </c>
      <c r="J41" s="115">
        <v>0</v>
      </c>
      <c r="K41" s="116">
        <v>0</v>
      </c>
      <c r="L41" s="116"/>
      <c r="M41" s="116"/>
      <c r="N41" s="116"/>
      <c r="O41" s="115">
        <v>0</v>
      </c>
      <c r="P41" s="115">
        <v>0</v>
      </c>
      <c r="Q41" s="116">
        <v>0</v>
      </c>
      <c r="R41" s="116"/>
      <c r="S41" s="116"/>
      <c r="T41" s="116"/>
      <c r="U41" s="115">
        <v>0</v>
      </c>
      <c r="V41" s="116">
        <v>0</v>
      </c>
      <c r="W41" s="116"/>
      <c r="X41" s="115">
        <v>0</v>
      </c>
      <c r="Y41" s="116">
        <v>0</v>
      </c>
      <c r="Z41" s="116"/>
      <c r="AA41" s="115">
        <v>0</v>
      </c>
      <c r="AB41" s="116">
        <v>0</v>
      </c>
      <c r="AC41" s="116"/>
      <c r="AD41" s="115"/>
      <c r="AE41" s="297"/>
      <c r="AF41" s="297"/>
      <c r="AG41" s="297"/>
      <c r="AH41" s="297"/>
      <c r="AI41" s="115"/>
      <c r="AJ41" s="297"/>
      <c r="AK41" s="297"/>
      <c r="AL41" s="297"/>
      <c r="AM41" s="297"/>
      <c r="AN41" s="115"/>
      <c r="AO41" s="116"/>
      <c r="AP41" s="116"/>
      <c r="AQ41" s="116"/>
      <c r="AR41" s="116"/>
      <c r="AS41" s="115">
        <v>0</v>
      </c>
      <c r="AT41" s="119">
        <v>0</v>
      </c>
      <c r="AU41" s="119">
        <v>0</v>
      </c>
      <c r="AV41" s="119">
        <v>0</v>
      </c>
      <c r="AW41" s="324"/>
    </row>
    <row r="42" spans="1:49" s="11" customFormat="1" ht="24.95" customHeight="1" x14ac:dyDescent="0.2">
      <c r="A42" s="41"/>
      <c r="B42" s="161" t="s">
        <v>259</v>
      </c>
      <c r="C42" s="68" t="s">
        <v>87</v>
      </c>
      <c r="D42" s="115">
        <v>0</v>
      </c>
      <c r="E42" s="116">
        <f>D42</f>
        <v>0</v>
      </c>
      <c r="F42" s="116"/>
      <c r="G42" s="116"/>
      <c r="H42" s="116"/>
      <c r="I42" s="115">
        <v>0</v>
      </c>
      <c r="J42" s="115">
        <v>0</v>
      </c>
      <c r="K42" s="116">
        <f>J42</f>
        <v>0</v>
      </c>
      <c r="L42" s="116"/>
      <c r="M42" s="116"/>
      <c r="N42" s="116"/>
      <c r="O42" s="115">
        <v>0</v>
      </c>
      <c r="P42" s="115">
        <v>0</v>
      </c>
      <c r="Q42" s="116">
        <f>P42</f>
        <v>0</v>
      </c>
      <c r="R42" s="116"/>
      <c r="S42" s="116"/>
      <c r="T42" s="116"/>
      <c r="U42" s="115">
        <v>0</v>
      </c>
      <c r="V42" s="116">
        <f>U42</f>
        <v>0</v>
      </c>
      <c r="W42" s="116"/>
      <c r="X42" s="115">
        <v>0</v>
      </c>
      <c r="Y42" s="116">
        <f>X42</f>
        <v>0</v>
      </c>
      <c r="Z42" s="116"/>
      <c r="AA42" s="115">
        <v>0</v>
      </c>
      <c r="AB42" s="116">
        <f>AA42</f>
        <v>0</v>
      </c>
      <c r="AC42" s="116"/>
      <c r="AD42" s="115"/>
      <c r="AE42" s="297"/>
      <c r="AF42" s="297"/>
      <c r="AG42" s="297"/>
      <c r="AH42" s="297"/>
      <c r="AI42" s="115"/>
      <c r="AJ42" s="297"/>
      <c r="AK42" s="297"/>
      <c r="AL42" s="297"/>
      <c r="AM42" s="297"/>
      <c r="AN42" s="115"/>
      <c r="AO42" s="116"/>
      <c r="AP42" s="116"/>
      <c r="AQ42" s="116"/>
      <c r="AR42" s="116"/>
      <c r="AS42" s="115">
        <v>0</v>
      </c>
      <c r="AT42" s="119">
        <v>0</v>
      </c>
      <c r="AU42" s="119">
        <v>0</v>
      </c>
      <c r="AV42" s="119">
        <v>0</v>
      </c>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v>0</v>
      </c>
      <c r="E44" s="124">
        <v>0</v>
      </c>
      <c r="F44" s="124"/>
      <c r="G44" s="124"/>
      <c r="H44" s="124"/>
      <c r="I44" s="123">
        <v>0</v>
      </c>
      <c r="J44" s="123">
        <v>-7926</v>
      </c>
      <c r="K44" s="124">
        <v>0</v>
      </c>
      <c r="L44" s="124"/>
      <c r="M44" s="124"/>
      <c r="N44" s="124"/>
      <c r="O44" s="123">
        <v>0</v>
      </c>
      <c r="P44" s="123">
        <v>236</v>
      </c>
      <c r="Q44" s="124">
        <v>0</v>
      </c>
      <c r="R44" s="124"/>
      <c r="S44" s="124"/>
      <c r="T44" s="124"/>
      <c r="U44" s="123">
        <v>0</v>
      </c>
      <c r="V44" s="124">
        <v>0</v>
      </c>
      <c r="W44" s="124"/>
      <c r="X44" s="123">
        <v>0</v>
      </c>
      <c r="Y44" s="124">
        <v>0</v>
      </c>
      <c r="Z44" s="124"/>
      <c r="AA44" s="123">
        <v>-621</v>
      </c>
      <c r="AB44" s="124">
        <v>0</v>
      </c>
      <c r="AC44" s="124"/>
      <c r="AD44" s="123"/>
      <c r="AE44" s="301"/>
      <c r="AF44" s="301"/>
      <c r="AG44" s="301"/>
      <c r="AH44" s="302"/>
      <c r="AI44" s="123"/>
      <c r="AJ44" s="301"/>
      <c r="AK44" s="301"/>
      <c r="AL44" s="301"/>
      <c r="AM44" s="302"/>
      <c r="AN44" s="123"/>
      <c r="AO44" s="124"/>
      <c r="AP44" s="124"/>
      <c r="AQ44" s="124"/>
      <c r="AR44" s="124"/>
      <c r="AS44" s="123">
        <v>0</v>
      </c>
      <c r="AT44" s="125">
        <v>4</v>
      </c>
      <c r="AU44" s="125">
        <v>0</v>
      </c>
      <c r="AV44" s="125">
        <v>0</v>
      </c>
      <c r="AW44" s="323"/>
    </row>
    <row r="45" spans="1:49" x14ac:dyDescent="0.2">
      <c r="B45" s="167" t="s">
        <v>262</v>
      </c>
      <c r="C45" s="68" t="s">
        <v>19</v>
      </c>
      <c r="D45" s="115">
        <v>0</v>
      </c>
      <c r="E45" s="116">
        <f>D45</f>
        <v>0</v>
      </c>
      <c r="F45" s="116"/>
      <c r="G45" s="116"/>
      <c r="H45" s="116"/>
      <c r="I45" s="115">
        <v>0</v>
      </c>
      <c r="J45" s="115">
        <v>0</v>
      </c>
      <c r="K45" s="116">
        <f>J45</f>
        <v>0</v>
      </c>
      <c r="L45" s="116"/>
      <c r="M45" s="116"/>
      <c r="N45" s="116"/>
      <c r="O45" s="115">
        <v>0</v>
      </c>
      <c r="P45" s="115">
        <v>0</v>
      </c>
      <c r="Q45" s="116">
        <f>P45</f>
        <v>0</v>
      </c>
      <c r="R45" s="116"/>
      <c r="S45" s="116"/>
      <c r="T45" s="116"/>
      <c r="U45" s="115">
        <v>0</v>
      </c>
      <c r="V45" s="116">
        <f>U45</f>
        <v>0</v>
      </c>
      <c r="W45" s="116"/>
      <c r="X45" s="115">
        <v>0</v>
      </c>
      <c r="Y45" s="116">
        <f>X45</f>
        <v>0</v>
      </c>
      <c r="Z45" s="116"/>
      <c r="AA45" s="115">
        <v>0</v>
      </c>
      <c r="AB45" s="116">
        <f>AA45</f>
        <v>0</v>
      </c>
      <c r="AC45" s="116"/>
      <c r="AD45" s="115"/>
      <c r="AE45" s="297"/>
      <c r="AF45" s="297"/>
      <c r="AG45" s="297"/>
      <c r="AH45" s="297"/>
      <c r="AI45" s="115"/>
      <c r="AJ45" s="297"/>
      <c r="AK45" s="297"/>
      <c r="AL45" s="297"/>
      <c r="AM45" s="297"/>
      <c r="AN45" s="115"/>
      <c r="AO45" s="116"/>
      <c r="AP45" s="116"/>
      <c r="AQ45" s="116"/>
      <c r="AR45" s="116"/>
      <c r="AS45" s="115">
        <v>0</v>
      </c>
      <c r="AT45" s="119">
        <v>-8</v>
      </c>
      <c r="AU45" s="119">
        <v>0</v>
      </c>
      <c r="AV45" s="119">
        <v>0</v>
      </c>
      <c r="AW45" s="324"/>
    </row>
    <row r="46" spans="1:49" x14ac:dyDescent="0.2">
      <c r="B46" s="167" t="s">
        <v>263</v>
      </c>
      <c r="C46" s="68" t="s">
        <v>20</v>
      </c>
      <c r="D46" s="115">
        <v>0</v>
      </c>
      <c r="E46" s="116">
        <f>D46</f>
        <v>0</v>
      </c>
      <c r="F46" s="116"/>
      <c r="G46" s="116"/>
      <c r="H46" s="116"/>
      <c r="I46" s="115">
        <v>0</v>
      </c>
      <c r="J46" s="115">
        <v>0</v>
      </c>
      <c r="K46" s="116">
        <f>J46</f>
        <v>0</v>
      </c>
      <c r="L46" s="116"/>
      <c r="M46" s="116"/>
      <c r="N46" s="116"/>
      <c r="O46" s="115">
        <v>0</v>
      </c>
      <c r="P46" s="115">
        <v>0</v>
      </c>
      <c r="Q46" s="116">
        <f>P46</f>
        <v>0</v>
      </c>
      <c r="R46" s="116"/>
      <c r="S46" s="116"/>
      <c r="T46" s="116"/>
      <c r="U46" s="115">
        <v>0</v>
      </c>
      <c r="V46" s="116">
        <f>U46</f>
        <v>0</v>
      </c>
      <c r="W46" s="116"/>
      <c r="X46" s="115">
        <v>0</v>
      </c>
      <c r="Y46" s="116">
        <f>X46</f>
        <v>0</v>
      </c>
      <c r="Z46" s="116"/>
      <c r="AA46" s="115">
        <v>0</v>
      </c>
      <c r="AB46" s="116">
        <f>AA46</f>
        <v>0</v>
      </c>
      <c r="AC46" s="116"/>
      <c r="AD46" s="115"/>
      <c r="AE46" s="297"/>
      <c r="AF46" s="297"/>
      <c r="AG46" s="297"/>
      <c r="AH46" s="297"/>
      <c r="AI46" s="115"/>
      <c r="AJ46" s="297"/>
      <c r="AK46" s="297"/>
      <c r="AL46" s="297"/>
      <c r="AM46" s="297"/>
      <c r="AN46" s="115"/>
      <c r="AO46" s="116"/>
      <c r="AP46" s="116"/>
      <c r="AQ46" s="116"/>
      <c r="AR46" s="116"/>
      <c r="AS46" s="115">
        <v>0</v>
      </c>
      <c r="AT46" s="119">
        <v>18</v>
      </c>
      <c r="AU46" s="119">
        <v>0</v>
      </c>
      <c r="AV46" s="119">
        <v>0</v>
      </c>
      <c r="AW46" s="324"/>
    </row>
    <row r="47" spans="1:49" x14ac:dyDescent="0.2">
      <c r="B47" s="167" t="s">
        <v>264</v>
      </c>
      <c r="C47" s="68" t="s">
        <v>21</v>
      </c>
      <c r="D47" s="115">
        <v>0</v>
      </c>
      <c r="E47" s="116">
        <f>D47</f>
        <v>0</v>
      </c>
      <c r="F47" s="116"/>
      <c r="G47" s="116"/>
      <c r="H47" s="116"/>
      <c r="I47" s="115">
        <v>0</v>
      </c>
      <c r="J47" s="115">
        <v>0</v>
      </c>
      <c r="K47" s="116">
        <f>J47</f>
        <v>0</v>
      </c>
      <c r="L47" s="116"/>
      <c r="M47" s="116"/>
      <c r="N47" s="116"/>
      <c r="O47" s="115">
        <v>0</v>
      </c>
      <c r="P47" s="115">
        <v>86</v>
      </c>
      <c r="Q47" s="116">
        <f>P47</f>
        <v>86</v>
      </c>
      <c r="R47" s="116"/>
      <c r="S47" s="116"/>
      <c r="T47" s="116"/>
      <c r="U47" s="115">
        <v>0</v>
      </c>
      <c r="V47" s="116">
        <f>U47</f>
        <v>0</v>
      </c>
      <c r="W47" s="116"/>
      <c r="X47" s="115">
        <v>0</v>
      </c>
      <c r="Y47" s="116">
        <f>X47</f>
        <v>0</v>
      </c>
      <c r="Z47" s="116"/>
      <c r="AA47" s="115">
        <v>-6330</v>
      </c>
      <c r="AB47" s="116">
        <f>AA47</f>
        <v>-6330</v>
      </c>
      <c r="AC47" s="116"/>
      <c r="AD47" s="115"/>
      <c r="AE47" s="297"/>
      <c r="AF47" s="297"/>
      <c r="AG47" s="297"/>
      <c r="AH47" s="297"/>
      <c r="AI47" s="115"/>
      <c r="AJ47" s="297"/>
      <c r="AK47" s="297"/>
      <c r="AL47" s="297"/>
      <c r="AM47" s="297"/>
      <c r="AN47" s="115"/>
      <c r="AO47" s="116"/>
      <c r="AP47" s="116"/>
      <c r="AQ47" s="116"/>
      <c r="AR47" s="116"/>
      <c r="AS47" s="115">
        <v>0</v>
      </c>
      <c r="AT47" s="119">
        <v>-38</v>
      </c>
      <c r="AU47" s="119">
        <v>0</v>
      </c>
      <c r="AV47" s="119">
        <v>0</v>
      </c>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v>0</v>
      </c>
      <c r="E49" s="116">
        <f>D49</f>
        <v>0</v>
      </c>
      <c r="F49" s="116"/>
      <c r="G49" s="116"/>
      <c r="H49" s="116"/>
      <c r="I49" s="115">
        <v>0</v>
      </c>
      <c r="J49" s="115">
        <v>0</v>
      </c>
      <c r="K49" s="116">
        <f>J49</f>
        <v>0</v>
      </c>
      <c r="L49" s="116"/>
      <c r="M49" s="116"/>
      <c r="N49" s="116"/>
      <c r="O49" s="115">
        <v>0</v>
      </c>
      <c r="P49" s="115">
        <v>0</v>
      </c>
      <c r="Q49" s="116">
        <f>P49</f>
        <v>0</v>
      </c>
      <c r="R49" s="116"/>
      <c r="S49" s="116"/>
      <c r="T49" s="116"/>
      <c r="U49" s="115">
        <v>0</v>
      </c>
      <c r="V49" s="116">
        <f>U49</f>
        <v>0</v>
      </c>
      <c r="W49" s="116"/>
      <c r="X49" s="115">
        <v>0</v>
      </c>
      <c r="Y49" s="116">
        <f>X49</f>
        <v>0</v>
      </c>
      <c r="Z49" s="116"/>
      <c r="AA49" s="115">
        <v>0</v>
      </c>
      <c r="AB49" s="116">
        <f>AA49</f>
        <v>0</v>
      </c>
      <c r="AC49" s="116"/>
      <c r="AD49" s="115"/>
      <c r="AE49" s="297"/>
      <c r="AF49" s="297"/>
      <c r="AG49" s="297"/>
      <c r="AH49" s="297"/>
      <c r="AI49" s="115"/>
      <c r="AJ49" s="297"/>
      <c r="AK49" s="297"/>
      <c r="AL49" s="297"/>
      <c r="AM49" s="297"/>
      <c r="AN49" s="115"/>
      <c r="AO49" s="116"/>
      <c r="AP49" s="116"/>
      <c r="AQ49" s="116"/>
      <c r="AR49" s="116"/>
      <c r="AS49" s="115">
        <v>0</v>
      </c>
      <c r="AT49" s="119">
        <v>-30</v>
      </c>
      <c r="AU49" s="119">
        <v>0</v>
      </c>
      <c r="AV49" s="119">
        <v>-119</v>
      </c>
      <c r="AW49" s="324"/>
    </row>
    <row r="50" spans="2:49" ht="25.5" x14ac:dyDescent="0.2">
      <c r="B50" s="161" t="s">
        <v>266</v>
      </c>
      <c r="C50" s="68"/>
      <c r="D50" s="115">
        <v>0</v>
      </c>
      <c r="E50" s="116">
        <f>D50</f>
        <v>0</v>
      </c>
      <c r="F50" s="116"/>
      <c r="G50" s="116"/>
      <c r="H50" s="116"/>
      <c r="I50" s="115">
        <v>0</v>
      </c>
      <c r="J50" s="115">
        <v>0</v>
      </c>
      <c r="K50" s="116">
        <f>J50</f>
        <v>0</v>
      </c>
      <c r="L50" s="116"/>
      <c r="M50" s="116"/>
      <c r="N50" s="116"/>
      <c r="O50" s="115">
        <v>0</v>
      </c>
      <c r="P50" s="115">
        <v>0</v>
      </c>
      <c r="Q50" s="116">
        <f>P50</f>
        <v>0</v>
      </c>
      <c r="R50" s="116"/>
      <c r="S50" s="116"/>
      <c r="T50" s="116"/>
      <c r="U50" s="115">
        <v>0</v>
      </c>
      <c r="V50" s="116">
        <f>U50</f>
        <v>0</v>
      </c>
      <c r="W50" s="116"/>
      <c r="X50" s="115">
        <v>0</v>
      </c>
      <c r="Y50" s="116">
        <f>X50</f>
        <v>0</v>
      </c>
      <c r="Z50" s="116"/>
      <c r="AA50" s="115">
        <v>0</v>
      </c>
      <c r="AB50" s="116">
        <f>AA50</f>
        <v>0</v>
      </c>
      <c r="AC50" s="116"/>
      <c r="AD50" s="115"/>
      <c r="AE50" s="297"/>
      <c r="AF50" s="297"/>
      <c r="AG50" s="297"/>
      <c r="AH50" s="297"/>
      <c r="AI50" s="115"/>
      <c r="AJ50" s="297"/>
      <c r="AK50" s="297"/>
      <c r="AL50" s="297"/>
      <c r="AM50" s="297"/>
      <c r="AN50" s="115"/>
      <c r="AO50" s="116"/>
      <c r="AP50" s="116"/>
      <c r="AQ50" s="116"/>
      <c r="AR50" s="116"/>
      <c r="AS50" s="115">
        <v>0</v>
      </c>
      <c r="AT50" s="119">
        <v>43</v>
      </c>
      <c r="AU50" s="119">
        <v>0</v>
      </c>
      <c r="AV50" s="119">
        <v>112</v>
      </c>
      <c r="AW50" s="324"/>
    </row>
    <row r="51" spans="2:49" x14ac:dyDescent="0.2">
      <c r="B51" s="161" t="s">
        <v>267</v>
      </c>
      <c r="C51" s="68"/>
      <c r="D51" s="115">
        <v>0</v>
      </c>
      <c r="E51" s="116">
        <f>D51</f>
        <v>0</v>
      </c>
      <c r="F51" s="116"/>
      <c r="G51" s="116"/>
      <c r="H51" s="116"/>
      <c r="I51" s="115">
        <v>0</v>
      </c>
      <c r="J51" s="115">
        <v>0</v>
      </c>
      <c r="K51" s="116">
        <f>J51</f>
        <v>0</v>
      </c>
      <c r="L51" s="116"/>
      <c r="M51" s="116"/>
      <c r="N51" s="116"/>
      <c r="O51" s="115">
        <v>0</v>
      </c>
      <c r="P51" s="115">
        <v>0</v>
      </c>
      <c r="Q51" s="116">
        <f>P51</f>
        <v>0</v>
      </c>
      <c r="R51" s="116"/>
      <c r="S51" s="116"/>
      <c r="T51" s="116"/>
      <c r="U51" s="115">
        <v>0</v>
      </c>
      <c r="V51" s="116">
        <f>U51</f>
        <v>0</v>
      </c>
      <c r="W51" s="116"/>
      <c r="X51" s="115">
        <v>0</v>
      </c>
      <c r="Y51" s="116">
        <f>X51</f>
        <v>0</v>
      </c>
      <c r="Z51" s="116"/>
      <c r="AA51" s="115">
        <v>0</v>
      </c>
      <c r="AB51" s="116">
        <f>AA51</f>
        <v>0</v>
      </c>
      <c r="AC51" s="116"/>
      <c r="AD51" s="115"/>
      <c r="AE51" s="297"/>
      <c r="AF51" s="297"/>
      <c r="AG51" s="297"/>
      <c r="AH51" s="297"/>
      <c r="AI51" s="115"/>
      <c r="AJ51" s="297"/>
      <c r="AK51" s="297"/>
      <c r="AL51" s="297"/>
      <c r="AM51" s="297"/>
      <c r="AN51" s="115"/>
      <c r="AO51" s="116"/>
      <c r="AP51" s="116"/>
      <c r="AQ51" s="116"/>
      <c r="AR51" s="116"/>
      <c r="AS51" s="115">
        <v>0</v>
      </c>
      <c r="AT51" s="119">
        <v>260</v>
      </c>
      <c r="AU51" s="119">
        <v>0</v>
      </c>
      <c r="AV51" s="119">
        <v>0</v>
      </c>
      <c r="AW51" s="324"/>
    </row>
    <row r="52" spans="2:49" ht="25.5" x14ac:dyDescent="0.2">
      <c r="B52" s="161" t="s">
        <v>268</v>
      </c>
      <c r="C52" s="68" t="s">
        <v>89</v>
      </c>
      <c r="D52" s="115"/>
      <c r="E52" s="116">
        <f>D52</f>
        <v>0</v>
      </c>
      <c r="F52" s="116"/>
      <c r="G52" s="116"/>
      <c r="H52" s="116"/>
      <c r="I52" s="115"/>
      <c r="J52" s="115"/>
      <c r="K52" s="116">
        <f>J52</f>
        <v>0</v>
      </c>
      <c r="L52" s="116"/>
      <c r="M52" s="116"/>
      <c r="N52" s="116"/>
      <c r="O52" s="115"/>
      <c r="P52" s="115"/>
      <c r="Q52" s="116">
        <f>P52</f>
        <v>0</v>
      </c>
      <c r="R52" s="116"/>
      <c r="S52" s="116"/>
      <c r="T52" s="116"/>
      <c r="U52" s="115"/>
      <c r="V52" s="116">
        <f>U52</f>
        <v>0</v>
      </c>
      <c r="W52" s="116"/>
      <c r="X52" s="115"/>
      <c r="Y52" s="116">
        <f>X52</f>
        <v>0</v>
      </c>
      <c r="Z52" s="116"/>
      <c r="AA52" s="115"/>
      <c r="AB52" s="116">
        <f>AA52</f>
        <v>0</v>
      </c>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v>0</v>
      </c>
      <c r="E53" s="116">
        <f>D53</f>
        <v>0</v>
      </c>
      <c r="F53" s="116"/>
      <c r="G53" s="295"/>
      <c r="H53" s="295"/>
      <c r="I53" s="115">
        <v>0</v>
      </c>
      <c r="J53" s="115">
        <v>0</v>
      </c>
      <c r="K53" s="116">
        <f>J53</f>
        <v>0</v>
      </c>
      <c r="L53" s="116"/>
      <c r="M53" s="295"/>
      <c r="N53" s="295"/>
      <c r="O53" s="115">
        <v>0</v>
      </c>
      <c r="P53" s="115">
        <v>0</v>
      </c>
      <c r="Q53" s="116">
        <f>P53</f>
        <v>0</v>
      </c>
      <c r="R53" s="116"/>
      <c r="S53" s="295"/>
      <c r="T53" s="295"/>
      <c r="U53" s="115">
        <v>0</v>
      </c>
      <c r="V53" s="116">
        <f>U53</f>
        <v>0</v>
      </c>
      <c r="W53" s="116"/>
      <c r="X53" s="115">
        <v>0</v>
      </c>
      <c r="Y53" s="116">
        <f>X53</f>
        <v>0</v>
      </c>
      <c r="Z53" s="116"/>
      <c r="AA53" s="115">
        <v>0</v>
      </c>
      <c r="AB53" s="116">
        <f>AA53</f>
        <v>0</v>
      </c>
      <c r="AC53" s="116"/>
      <c r="AD53" s="115"/>
      <c r="AE53" s="297"/>
      <c r="AF53" s="297"/>
      <c r="AG53" s="297"/>
      <c r="AH53" s="297"/>
      <c r="AI53" s="115"/>
      <c r="AJ53" s="297"/>
      <c r="AK53" s="297"/>
      <c r="AL53" s="297"/>
      <c r="AM53" s="297"/>
      <c r="AN53" s="115"/>
      <c r="AO53" s="116"/>
      <c r="AP53" s="116"/>
      <c r="AQ53" s="295"/>
      <c r="AR53" s="295"/>
      <c r="AS53" s="115">
        <v>0</v>
      </c>
      <c r="AT53" s="119">
        <v>0</v>
      </c>
      <c r="AU53" s="119">
        <v>0</v>
      </c>
      <c r="AV53" s="119">
        <v>0</v>
      </c>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v>10223</v>
      </c>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v>0</v>
      </c>
      <c r="E56" s="128">
        <f>D56</f>
        <v>0</v>
      </c>
      <c r="F56" s="128"/>
      <c r="G56" s="128"/>
      <c r="H56" s="128"/>
      <c r="I56" s="127">
        <v>0</v>
      </c>
      <c r="J56" s="127">
        <v>0</v>
      </c>
      <c r="K56" s="128">
        <f>J56</f>
        <v>0</v>
      </c>
      <c r="L56" s="128"/>
      <c r="M56" s="128"/>
      <c r="N56" s="128"/>
      <c r="O56" s="127">
        <v>0</v>
      </c>
      <c r="P56" s="127">
        <v>0</v>
      </c>
      <c r="Q56" s="128">
        <f>P56</f>
        <v>0</v>
      </c>
      <c r="R56" s="128"/>
      <c r="S56" s="128"/>
      <c r="T56" s="128"/>
      <c r="U56" s="127">
        <v>0</v>
      </c>
      <c r="V56" s="128">
        <f>U56</f>
        <v>0</v>
      </c>
      <c r="W56" s="128"/>
      <c r="X56" s="127">
        <v>0</v>
      </c>
      <c r="Y56" s="128">
        <f>X56</f>
        <v>0</v>
      </c>
      <c r="Z56" s="128"/>
      <c r="AA56" s="127">
        <v>0</v>
      </c>
      <c r="AB56" s="128">
        <f>AA56</f>
        <v>0</v>
      </c>
      <c r="AC56" s="128"/>
      <c r="AD56" s="127"/>
      <c r="AE56" s="306"/>
      <c r="AF56" s="306"/>
      <c r="AG56" s="306"/>
      <c r="AH56" s="307"/>
      <c r="AI56" s="127"/>
      <c r="AJ56" s="306"/>
      <c r="AK56" s="306"/>
      <c r="AL56" s="306"/>
      <c r="AM56" s="307"/>
      <c r="AN56" s="127"/>
      <c r="AO56" s="128"/>
      <c r="AP56" s="128"/>
      <c r="AQ56" s="128"/>
      <c r="AR56" s="128"/>
      <c r="AS56" s="127">
        <v>0</v>
      </c>
      <c r="AT56" s="129">
        <v>0</v>
      </c>
      <c r="AU56" s="129">
        <v>0</v>
      </c>
      <c r="AV56" s="129">
        <v>0</v>
      </c>
      <c r="AW56" s="315"/>
    </row>
    <row r="57" spans="2:49" x14ac:dyDescent="0.2">
      <c r="B57" s="167" t="s">
        <v>273</v>
      </c>
      <c r="C57" s="68" t="s">
        <v>25</v>
      </c>
      <c r="D57" s="130">
        <v>0</v>
      </c>
      <c r="E57" s="131">
        <f>D57</f>
        <v>0</v>
      </c>
      <c r="F57" s="131"/>
      <c r="G57" s="131"/>
      <c r="H57" s="131"/>
      <c r="I57" s="130">
        <v>0</v>
      </c>
      <c r="J57" s="130">
        <v>0</v>
      </c>
      <c r="K57" s="131">
        <f>J57</f>
        <v>0</v>
      </c>
      <c r="L57" s="131"/>
      <c r="M57" s="131"/>
      <c r="N57" s="131"/>
      <c r="O57" s="130">
        <v>0</v>
      </c>
      <c r="P57" s="130">
        <v>0</v>
      </c>
      <c r="Q57" s="131">
        <f>P57</f>
        <v>0</v>
      </c>
      <c r="R57" s="131"/>
      <c r="S57" s="131"/>
      <c r="T57" s="131"/>
      <c r="U57" s="130">
        <v>0</v>
      </c>
      <c r="V57" s="131">
        <f>U57</f>
        <v>0</v>
      </c>
      <c r="W57" s="131"/>
      <c r="X57" s="130">
        <v>0</v>
      </c>
      <c r="Y57" s="131">
        <f>X57</f>
        <v>0</v>
      </c>
      <c r="Z57" s="131"/>
      <c r="AA57" s="130">
        <v>0</v>
      </c>
      <c r="AB57" s="131">
        <f>AA57</f>
        <v>0</v>
      </c>
      <c r="AC57" s="131"/>
      <c r="AD57" s="130"/>
      <c r="AE57" s="308"/>
      <c r="AF57" s="308"/>
      <c r="AG57" s="308"/>
      <c r="AH57" s="309"/>
      <c r="AI57" s="130"/>
      <c r="AJ57" s="308"/>
      <c r="AK57" s="308"/>
      <c r="AL57" s="308"/>
      <c r="AM57" s="309"/>
      <c r="AN57" s="130"/>
      <c r="AO57" s="131"/>
      <c r="AP57" s="131"/>
      <c r="AQ57" s="131"/>
      <c r="AR57" s="131"/>
      <c r="AS57" s="130">
        <v>0</v>
      </c>
      <c r="AT57" s="132">
        <v>0</v>
      </c>
      <c r="AU57" s="132">
        <v>0</v>
      </c>
      <c r="AV57" s="132">
        <v>0</v>
      </c>
      <c r="AW57" s="316"/>
    </row>
    <row r="58" spans="2:49" x14ac:dyDescent="0.2">
      <c r="B58" s="167" t="s">
        <v>274</v>
      </c>
      <c r="C58" s="68" t="s">
        <v>26</v>
      </c>
      <c r="D58" s="336"/>
      <c r="E58" s="337"/>
      <c r="F58" s="337"/>
      <c r="G58" s="337"/>
      <c r="H58" s="337"/>
      <c r="I58" s="336"/>
      <c r="J58" s="130">
        <v>0</v>
      </c>
      <c r="K58" s="131">
        <f>J58</f>
        <v>0</v>
      </c>
      <c r="L58" s="131"/>
      <c r="M58" s="131"/>
      <c r="N58" s="131"/>
      <c r="O58" s="130">
        <v>0</v>
      </c>
      <c r="P58" s="130">
        <v>0</v>
      </c>
      <c r="Q58" s="131">
        <f>P58</f>
        <v>0</v>
      </c>
      <c r="R58" s="131"/>
      <c r="S58" s="131"/>
      <c r="T58" s="131"/>
      <c r="U58" s="336"/>
      <c r="V58" s="337"/>
      <c r="W58" s="337"/>
      <c r="X58" s="130">
        <v>0</v>
      </c>
      <c r="Y58" s="131">
        <f>X58</f>
        <v>0</v>
      </c>
      <c r="Z58" s="131"/>
      <c r="AA58" s="130">
        <v>0</v>
      </c>
      <c r="AB58" s="131">
        <f>AA58</f>
        <v>0</v>
      </c>
      <c r="AC58" s="131"/>
      <c r="AD58" s="130"/>
      <c r="AE58" s="308"/>
      <c r="AF58" s="308"/>
      <c r="AG58" s="308"/>
      <c r="AH58" s="309"/>
      <c r="AI58" s="130"/>
      <c r="AJ58" s="308"/>
      <c r="AK58" s="308"/>
      <c r="AL58" s="308"/>
      <c r="AM58" s="309"/>
      <c r="AN58" s="336"/>
      <c r="AO58" s="337"/>
      <c r="AP58" s="337"/>
      <c r="AQ58" s="337"/>
      <c r="AR58" s="337"/>
      <c r="AS58" s="130">
        <v>0</v>
      </c>
      <c r="AT58" s="132">
        <v>1</v>
      </c>
      <c r="AU58" s="132">
        <v>0</v>
      </c>
      <c r="AV58" s="132">
        <v>0</v>
      </c>
      <c r="AW58" s="316"/>
    </row>
    <row r="59" spans="2:49" x14ac:dyDescent="0.2">
      <c r="B59" s="167" t="s">
        <v>275</v>
      </c>
      <c r="C59" s="68" t="s">
        <v>27</v>
      </c>
      <c r="D59" s="130">
        <v>0</v>
      </c>
      <c r="E59" s="131">
        <v>0</v>
      </c>
      <c r="F59" s="131"/>
      <c r="G59" s="131"/>
      <c r="H59" s="131"/>
      <c r="I59" s="130">
        <v>0</v>
      </c>
      <c r="J59" s="130">
        <v>0</v>
      </c>
      <c r="K59" s="131">
        <v>0</v>
      </c>
      <c r="L59" s="131"/>
      <c r="M59" s="131"/>
      <c r="N59" s="131"/>
      <c r="O59" s="130">
        <v>0</v>
      </c>
      <c r="P59" s="130">
        <v>0</v>
      </c>
      <c r="Q59" s="131">
        <v>0</v>
      </c>
      <c r="R59" s="131"/>
      <c r="S59" s="131"/>
      <c r="T59" s="131"/>
      <c r="U59" s="130">
        <v>0</v>
      </c>
      <c r="V59" s="131">
        <v>0</v>
      </c>
      <c r="W59" s="131"/>
      <c r="X59" s="130">
        <v>0</v>
      </c>
      <c r="Y59" s="131">
        <v>0</v>
      </c>
      <c r="Z59" s="131"/>
      <c r="AA59" s="130">
        <v>0</v>
      </c>
      <c r="AB59" s="131">
        <v>0</v>
      </c>
      <c r="AC59" s="131"/>
      <c r="AD59" s="130"/>
      <c r="AE59" s="308"/>
      <c r="AF59" s="308"/>
      <c r="AG59" s="308"/>
      <c r="AH59" s="309"/>
      <c r="AI59" s="130"/>
      <c r="AJ59" s="308"/>
      <c r="AK59" s="308"/>
      <c r="AL59" s="308"/>
      <c r="AM59" s="309"/>
      <c r="AN59" s="130"/>
      <c r="AO59" s="131"/>
      <c r="AP59" s="131"/>
      <c r="AQ59" s="131"/>
      <c r="AR59" s="131"/>
      <c r="AS59" s="130">
        <v>0</v>
      </c>
      <c r="AT59" s="132">
        <v>1</v>
      </c>
      <c r="AU59" s="132">
        <v>0</v>
      </c>
      <c r="AV59" s="132">
        <v>0</v>
      </c>
      <c r="AW59" s="316"/>
    </row>
    <row r="60" spans="2:49" x14ac:dyDescent="0.2">
      <c r="B60" s="167" t="s">
        <v>276</v>
      </c>
      <c r="C60" s="68"/>
      <c r="D60" s="133">
        <f>D59/12</f>
        <v>0</v>
      </c>
      <c r="E60" s="134">
        <f>E59/12</f>
        <v>0</v>
      </c>
      <c r="F60" s="134"/>
      <c r="G60" s="134"/>
      <c r="H60" s="134"/>
      <c r="I60" s="133">
        <f>I59/12</f>
        <v>0</v>
      </c>
      <c r="J60" s="133">
        <f>J59/12</f>
        <v>0</v>
      </c>
      <c r="K60" s="134">
        <f>K59/12</f>
        <v>0</v>
      </c>
      <c r="L60" s="134"/>
      <c r="M60" s="134"/>
      <c r="N60" s="134"/>
      <c r="O60" s="133">
        <f>O59/12</f>
        <v>0</v>
      </c>
      <c r="P60" s="133">
        <f>P59/12</f>
        <v>0</v>
      </c>
      <c r="Q60" s="134">
        <f>Q59/12</f>
        <v>0</v>
      </c>
      <c r="R60" s="134"/>
      <c r="S60" s="134"/>
      <c r="T60" s="134"/>
      <c r="U60" s="133">
        <f>U59/12</f>
        <v>0</v>
      </c>
      <c r="V60" s="134">
        <f>V59/12</f>
        <v>0</v>
      </c>
      <c r="W60" s="134"/>
      <c r="X60" s="133">
        <f>X59/12</f>
        <v>0</v>
      </c>
      <c r="Y60" s="134">
        <f>Y59/12</f>
        <v>0</v>
      </c>
      <c r="Z60" s="134"/>
      <c r="AA60" s="133">
        <f>AA59/12</f>
        <v>0</v>
      </c>
      <c r="AB60" s="134">
        <f>AB59/12</f>
        <v>0</v>
      </c>
      <c r="AC60" s="134"/>
      <c r="AD60" s="133"/>
      <c r="AE60" s="310"/>
      <c r="AF60" s="310"/>
      <c r="AG60" s="310"/>
      <c r="AH60" s="311"/>
      <c r="AI60" s="133"/>
      <c r="AJ60" s="310"/>
      <c r="AK60" s="310"/>
      <c r="AL60" s="310"/>
      <c r="AM60" s="311"/>
      <c r="AN60" s="133"/>
      <c r="AO60" s="134"/>
      <c r="AP60" s="134"/>
      <c r="AQ60" s="134"/>
      <c r="AR60" s="134"/>
      <c r="AS60" s="133">
        <f>AS59/12</f>
        <v>0</v>
      </c>
      <c r="AT60" s="135">
        <f>AT59/12</f>
        <v>8.3333333333333329E-2</v>
      </c>
      <c r="AU60" s="135">
        <f>AU59/12</f>
        <v>0</v>
      </c>
      <c r="AV60" s="135">
        <f>AV59/12</f>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v>11072</v>
      </c>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v>9188</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U55" sqref="AU55"/>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v>10</v>
      </c>
      <c r="E5" s="124">
        <v>0</v>
      </c>
      <c r="F5" s="124"/>
      <c r="G5" s="136"/>
      <c r="H5" s="136"/>
      <c r="I5" s="123">
        <v>0</v>
      </c>
      <c r="J5" s="123">
        <v>0</v>
      </c>
      <c r="K5" s="124">
        <v>0</v>
      </c>
      <c r="L5" s="124"/>
      <c r="M5" s="124"/>
      <c r="N5" s="124"/>
      <c r="O5" s="123">
        <v>0</v>
      </c>
      <c r="P5" s="123">
        <v>7425</v>
      </c>
      <c r="Q5" s="124">
        <v>0</v>
      </c>
      <c r="R5" s="124"/>
      <c r="S5" s="124"/>
      <c r="T5" s="124"/>
      <c r="U5" s="123">
        <v>0</v>
      </c>
      <c r="V5" s="124">
        <v>0</v>
      </c>
      <c r="W5" s="124"/>
      <c r="X5" s="123">
        <v>0</v>
      </c>
      <c r="Y5" s="124">
        <v>0</v>
      </c>
      <c r="Z5" s="124"/>
      <c r="AA5" s="123">
        <v>0</v>
      </c>
      <c r="AB5" s="124">
        <v>0</v>
      </c>
      <c r="AC5" s="124"/>
      <c r="AD5" s="123"/>
      <c r="AE5" s="301"/>
      <c r="AF5" s="301"/>
      <c r="AG5" s="301"/>
      <c r="AH5" s="301"/>
      <c r="AI5" s="123"/>
      <c r="AJ5" s="301"/>
      <c r="AK5" s="301"/>
      <c r="AL5" s="301"/>
      <c r="AM5" s="301"/>
      <c r="AN5" s="123"/>
      <c r="AO5" s="124"/>
      <c r="AP5" s="124"/>
      <c r="AQ5" s="124"/>
      <c r="AR5" s="124"/>
      <c r="AS5" s="123">
        <v>0</v>
      </c>
      <c r="AT5" s="125">
        <v>-10971</v>
      </c>
      <c r="AU5" s="125">
        <v>0</v>
      </c>
      <c r="AV5" s="318"/>
      <c r="AW5" s="323"/>
    </row>
    <row r="6" spans="2:49" x14ac:dyDescent="0.2">
      <c r="B6" s="182" t="s">
        <v>279</v>
      </c>
      <c r="C6" s="139" t="s">
        <v>8</v>
      </c>
      <c r="D6" s="115">
        <v>0</v>
      </c>
      <c r="E6" s="116">
        <f>D6</f>
        <v>0</v>
      </c>
      <c r="F6" s="116"/>
      <c r="G6" s="117"/>
      <c r="H6" s="117"/>
      <c r="I6" s="115">
        <v>0</v>
      </c>
      <c r="J6" s="115">
        <v>0</v>
      </c>
      <c r="K6" s="116">
        <f>J6</f>
        <v>0</v>
      </c>
      <c r="L6" s="116"/>
      <c r="M6" s="116"/>
      <c r="N6" s="116"/>
      <c r="O6" s="115">
        <v>0</v>
      </c>
      <c r="P6" s="115">
        <v>0</v>
      </c>
      <c r="Q6" s="116">
        <v>0</v>
      </c>
      <c r="R6" s="116"/>
      <c r="S6" s="116"/>
      <c r="T6" s="116"/>
      <c r="U6" s="115">
        <v>0</v>
      </c>
      <c r="V6" s="116">
        <f>U6</f>
        <v>0</v>
      </c>
      <c r="W6" s="116"/>
      <c r="X6" s="115">
        <v>0</v>
      </c>
      <c r="Y6" s="116">
        <v>0</v>
      </c>
      <c r="Z6" s="116"/>
      <c r="AA6" s="115">
        <v>0</v>
      </c>
      <c r="AB6" s="116">
        <v>0</v>
      </c>
      <c r="AC6" s="116"/>
      <c r="AD6" s="115"/>
      <c r="AE6" s="294"/>
      <c r="AF6" s="294"/>
      <c r="AG6" s="294"/>
      <c r="AH6" s="294"/>
      <c r="AI6" s="115"/>
      <c r="AJ6" s="294"/>
      <c r="AK6" s="294"/>
      <c r="AL6" s="294"/>
      <c r="AM6" s="294"/>
      <c r="AN6" s="115"/>
      <c r="AO6" s="116"/>
      <c r="AP6" s="116"/>
      <c r="AQ6" s="116"/>
      <c r="AR6" s="116"/>
      <c r="AS6" s="115">
        <v>0</v>
      </c>
      <c r="AT6" s="119">
        <v>12637</v>
      </c>
      <c r="AU6" s="119">
        <v>0</v>
      </c>
      <c r="AV6" s="317"/>
      <c r="AW6" s="324"/>
    </row>
    <row r="7" spans="2:49" x14ac:dyDescent="0.2">
      <c r="B7" s="182" t="s">
        <v>280</v>
      </c>
      <c r="C7" s="139" t="s">
        <v>9</v>
      </c>
      <c r="D7" s="115">
        <v>0</v>
      </c>
      <c r="E7" s="116"/>
      <c r="F7" s="116"/>
      <c r="G7" s="117"/>
      <c r="H7" s="117"/>
      <c r="I7" s="115"/>
      <c r="J7" s="115">
        <v>0</v>
      </c>
      <c r="K7" s="116"/>
      <c r="L7" s="116"/>
      <c r="M7" s="116"/>
      <c r="N7" s="116"/>
      <c r="O7" s="115"/>
      <c r="P7" s="115">
        <v>7</v>
      </c>
      <c r="Q7" s="116"/>
      <c r="R7" s="116"/>
      <c r="S7" s="116"/>
      <c r="T7" s="116"/>
      <c r="U7" s="115">
        <v>0</v>
      </c>
      <c r="V7" s="116"/>
      <c r="W7" s="116"/>
      <c r="X7" s="115">
        <v>0</v>
      </c>
      <c r="Y7" s="116"/>
      <c r="Z7" s="116"/>
      <c r="AA7" s="115">
        <v>0</v>
      </c>
      <c r="AB7" s="116"/>
      <c r="AC7" s="116"/>
      <c r="AD7" s="115"/>
      <c r="AE7" s="294"/>
      <c r="AF7" s="294"/>
      <c r="AG7" s="294"/>
      <c r="AH7" s="294"/>
      <c r="AI7" s="115"/>
      <c r="AJ7" s="294"/>
      <c r="AK7" s="294"/>
      <c r="AL7" s="294"/>
      <c r="AM7" s="294"/>
      <c r="AN7" s="115"/>
      <c r="AO7" s="116"/>
      <c r="AP7" s="116"/>
      <c r="AQ7" s="116"/>
      <c r="AR7" s="116"/>
      <c r="AS7" s="115">
        <v>0</v>
      </c>
      <c r="AT7" s="119">
        <v>12</v>
      </c>
      <c r="AU7" s="119">
        <v>0</v>
      </c>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f>D38</f>
        <v>0</v>
      </c>
      <c r="E9" s="294"/>
      <c r="F9" s="294"/>
      <c r="G9" s="294"/>
      <c r="H9" s="294"/>
      <c r="I9" s="298"/>
      <c r="J9" s="115">
        <f>J38</f>
        <v>0</v>
      </c>
      <c r="K9" s="294"/>
      <c r="L9" s="294"/>
      <c r="M9" s="294"/>
      <c r="N9" s="294"/>
      <c r="O9" s="298"/>
      <c r="P9" s="115">
        <f>P38</f>
        <v>0</v>
      </c>
      <c r="Q9" s="294"/>
      <c r="R9" s="294"/>
      <c r="S9" s="294"/>
      <c r="T9" s="294"/>
      <c r="U9" s="115">
        <f>U38</f>
        <v>0</v>
      </c>
      <c r="V9" s="294"/>
      <c r="W9" s="294"/>
      <c r="X9" s="115">
        <f>X38</f>
        <v>0</v>
      </c>
      <c r="Y9" s="294"/>
      <c r="Z9" s="294"/>
      <c r="AA9" s="115">
        <f>AA38</f>
        <v>0</v>
      </c>
      <c r="AB9" s="294"/>
      <c r="AC9" s="294"/>
      <c r="AD9" s="115"/>
      <c r="AE9" s="294"/>
      <c r="AF9" s="294"/>
      <c r="AG9" s="294"/>
      <c r="AH9" s="294"/>
      <c r="AI9" s="115"/>
      <c r="AJ9" s="294"/>
      <c r="AK9" s="294"/>
      <c r="AL9" s="294"/>
      <c r="AM9" s="294"/>
      <c r="AN9" s="115"/>
      <c r="AO9" s="294"/>
      <c r="AP9" s="294"/>
      <c r="AQ9" s="294"/>
      <c r="AR9" s="294"/>
      <c r="AS9" s="115">
        <f>AS38</f>
        <v>0</v>
      </c>
      <c r="AT9" s="119">
        <f>AT38</f>
        <v>0</v>
      </c>
      <c r="AU9" s="119">
        <f>AU38</f>
        <v>0</v>
      </c>
      <c r="AV9" s="317"/>
      <c r="AW9" s="324"/>
    </row>
    <row r="10" spans="2:49" ht="25.5" x14ac:dyDescent="0.2">
      <c r="B10" s="184" t="s">
        <v>83</v>
      </c>
      <c r="C10" s="139"/>
      <c r="D10" s="299"/>
      <c r="E10" s="116">
        <f>E39</f>
        <v>0</v>
      </c>
      <c r="F10" s="116"/>
      <c r="G10" s="116"/>
      <c r="H10" s="116"/>
      <c r="I10" s="115">
        <f>0</f>
        <v>0</v>
      </c>
      <c r="J10" s="299"/>
      <c r="K10" s="116">
        <f>K39</f>
        <v>0</v>
      </c>
      <c r="L10" s="116"/>
      <c r="M10" s="116"/>
      <c r="N10" s="116"/>
      <c r="O10" s="115">
        <f>0</f>
        <v>0</v>
      </c>
      <c r="P10" s="299"/>
      <c r="Q10" s="116">
        <f>Q39</f>
        <v>0</v>
      </c>
      <c r="R10" s="116"/>
      <c r="S10" s="116"/>
      <c r="T10" s="116"/>
      <c r="U10" s="299"/>
      <c r="V10" s="116">
        <f>V39</f>
        <v>0</v>
      </c>
      <c r="W10" s="116"/>
      <c r="X10" s="299"/>
      <c r="Y10" s="116">
        <f>Y39</f>
        <v>0</v>
      </c>
      <c r="Z10" s="116"/>
      <c r="AA10" s="299"/>
      <c r="AB10" s="116">
        <f>AB39</f>
        <v>0</v>
      </c>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f>D41</f>
        <v>0</v>
      </c>
      <c r="E11" s="116">
        <f>E42</f>
        <v>-1267</v>
      </c>
      <c r="F11" s="116"/>
      <c r="G11" s="116"/>
      <c r="H11" s="116"/>
      <c r="I11" s="115">
        <f>0</f>
        <v>0</v>
      </c>
      <c r="J11" s="115">
        <f>J41</f>
        <v>0</v>
      </c>
      <c r="K11" s="116">
        <f>K42</f>
        <v>0</v>
      </c>
      <c r="L11" s="116"/>
      <c r="M11" s="116"/>
      <c r="N11" s="116"/>
      <c r="O11" s="115">
        <f>0</f>
        <v>0</v>
      </c>
      <c r="P11" s="115">
        <f>P41</f>
        <v>0</v>
      </c>
      <c r="Q11" s="116">
        <f>Q42</f>
        <v>0</v>
      </c>
      <c r="R11" s="116"/>
      <c r="S11" s="116"/>
      <c r="T11" s="116"/>
      <c r="U11" s="115">
        <f>U41</f>
        <v>0</v>
      </c>
      <c r="V11" s="116">
        <f>V42</f>
        <v>0</v>
      </c>
      <c r="W11" s="116"/>
      <c r="X11" s="115">
        <f>X41</f>
        <v>0</v>
      </c>
      <c r="Y11" s="116">
        <f>Y42</f>
        <v>0</v>
      </c>
      <c r="Z11" s="116"/>
      <c r="AA11" s="115">
        <f>AA41</f>
        <v>0</v>
      </c>
      <c r="AB11" s="116">
        <f>AB42</f>
        <v>0</v>
      </c>
      <c r="AC11" s="116"/>
      <c r="AD11" s="115"/>
      <c r="AE11" s="294"/>
      <c r="AF11" s="294"/>
      <c r="AG11" s="294"/>
      <c r="AH11" s="294"/>
      <c r="AI11" s="115"/>
      <c r="AJ11" s="294"/>
      <c r="AK11" s="294"/>
      <c r="AL11" s="294"/>
      <c r="AM11" s="294"/>
      <c r="AN11" s="115"/>
      <c r="AO11" s="116"/>
      <c r="AP11" s="116"/>
      <c r="AQ11" s="116"/>
      <c r="AR11" s="116"/>
      <c r="AS11" s="115">
        <f>AS41</f>
        <v>0</v>
      </c>
      <c r="AT11" s="119">
        <f>AT41</f>
        <v>0</v>
      </c>
      <c r="AU11" s="119">
        <f>AU41</f>
        <v>0</v>
      </c>
      <c r="AV11" s="317"/>
      <c r="AW11" s="324"/>
    </row>
    <row r="12" spans="2:49" x14ac:dyDescent="0.2">
      <c r="B12" s="182" t="s">
        <v>283</v>
      </c>
      <c r="C12" s="139" t="s">
        <v>44</v>
      </c>
      <c r="D12" s="115">
        <f>D43</f>
        <v>1267</v>
      </c>
      <c r="E12" s="295"/>
      <c r="F12" s="295"/>
      <c r="G12" s="295"/>
      <c r="H12" s="295"/>
      <c r="I12" s="299"/>
      <c r="J12" s="115">
        <f>J43</f>
        <v>0</v>
      </c>
      <c r="K12" s="295"/>
      <c r="L12" s="295"/>
      <c r="M12" s="295"/>
      <c r="N12" s="295"/>
      <c r="O12" s="299"/>
      <c r="P12" s="115">
        <f>P43</f>
        <v>0</v>
      </c>
      <c r="Q12" s="295"/>
      <c r="R12" s="295"/>
      <c r="S12" s="295"/>
      <c r="T12" s="295"/>
      <c r="U12" s="115">
        <f>U43</f>
        <v>0</v>
      </c>
      <c r="V12" s="295"/>
      <c r="W12" s="295"/>
      <c r="X12" s="115">
        <f>X43</f>
        <v>0</v>
      </c>
      <c r="Y12" s="295"/>
      <c r="Z12" s="295"/>
      <c r="AA12" s="115">
        <f>AA43</f>
        <v>0</v>
      </c>
      <c r="AB12" s="295"/>
      <c r="AC12" s="295"/>
      <c r="AD12" s="115"/>
      <c r="AE12" s="294"/>
      <c r="AF12" s="294"/>
      <c r="AG12" s="294"/>
      <c r="AH12" s="294"/>
      <c r="AI12" s="115"/>
      <c r="AJ12" s="294"/>
      <c r="AK12" s="294"/>
      <c r="AL12" s="294"/>
      <c r="AM12" s="294"/>
      <c r="AN12" s="115"/>
      <c r="AO12" s="295"/>
      <c r="AP12" s="295"/>
      <c r="AQ12" s="295"/>
      <c r="AR12" s="295"/>
      <c r="AS12" s="115">
        <f>AS43</f>
        <v>0</v>
      </c>
      <c r="AT12" s="119">
        <f>AT43</f>
        <v>0</v>
      </c>
      <c r="AU12" s="119">
        <f>AU43</f>
        <v>0</v>
      </c>
      <c r="AV12" s="317"/>
      <c r="AW12" s="324"/>
    </row>
    <row r="13" spans="2:49" x14ac:dyDescent="0.2">
      <c r="B13" s="182" t="s">
        <v>284</v>
      </c>
      <c r="C13" s="139" t="s">
        <v>10</v>
      </c>
      <c r="D13" s="115">
        <v>0</v>
      </c>
      <c r="E13" s="116">
        <v>0</v>
      </c>
      <c r="F13" s="116"/>
      <c r="G13" s="116"/>
      <c r="H13" s="116"/>
      <c r="I13" s="115">
        <v>0</v>
      </c>
      <c r="J13" s="115">
        <v>0</v>
      </c>
      <c r="K13" s="116">
        <v>0</v>
      </c>
      <c r="L13" s="116"/>
      <c r="M13" s="116"/>
      <c r="N13" s="116"/>
      <c r="O13" s="115">
        <v>0</v>
      </c>
      <c r="P13" s="115">
        <v>1806</v>
      </c>
      <c r="Q13" s="116">
        <v>0</v>
      </c>
      <c r="R13" s="116"/>
      <c r="S13" s="116"/>
      <c r="T13" s="116"/>
      <c r="U13" s="115">
        <v>0</v>
      </c>
      <c r="V13" s="116">
        <v>0</v>
      </c>
      <c r="W13" s="116"/>
      <c r="X13" s="115">
        <v>0</v>
      </c>
      <c r="Y13" s="116">
        <v>0</v>
      </c>
      <c r="Z13" s="116"/>
      <c r="AA13" s="115">
        <v>0</v>
      </c>
      <c r="AB13" s="116">
        <v>0</v>
      </c>
      <c r="AC13" s="116"/>
      <c r="AD13" s="115"/>
      <c r="AE13" s="294"/>
      <c r="AF13" s="294"/>
      <c r="AG13" s="294"/>
      <c r="AH13" s="294"/>
      <c r="AI13" s="115"/>
      <c r="AJ13" s="294"/>
      <c r="AK13" s="294"/>
      <c r="AL13" s="294"/>
      <c r="AM13" s="294"/>
      <c r="AN13" s="115"/>
      <c r="AO13" s="116"/>
      <c r="AP13" s="116"/>
      <c r="AQ13" s="116"/>
      <c r="AR13" s="116"/>
      <c r="AS13" s="115">
        <v>0</v>
      </c>
      <c r="AT13" s="119">
        <v>4155</v>
      </c>
      <c r="AU13" s="119">
        <v>0</v>
      </c>
      <c r="AV13" s="317"/>
      <c r="AW13" s="324"/>
    </row>
    <row r="14" spans="2:49" x14ac:dyDescent="0.2">
      <c r="B14" s="182" t="s">
        <v>285</v>
      </c>
      <c r="C14" s="139" t="s">
        <v>11</v>
      </c>
      <c r="D14" s="115">
        <v>0</v>
      </c>
      <c r="E14" s="116">
        <f>D14</f>
        <v>0</v>
      </c>
      <c r="F14" s="116"/>
      <c r="G14" s="116"/>
      <c r="H14" s="116"/>
      <c r="I14" s="115">
        <v>0</v>
      </c>
      <c r="J14" s="115">
        <v>0</v>
      </c>
      <c r="K14" s="116">
        <v>0</v>
      </c>
      <c r="L14" s="116"/>
      <c r="M14" s="116"/>
      <c r="N14" s="116"/>
      <c r="O14" s="115">
        <v>0</v>
      </c>
      <c r="P14" s="115">
        <v>0</v>
      </c>
      <c r="Q14" s="116">
        <v>0</v>
      </c>
      <c r="R14" s="116"/>
      <c r="S14" s="116"/>
      <c r="T14" s="116"/>
      <c r="U14" s="115">
        <v>0</v>
      </c>
      <c r="V14" s="116">
        <v>0</v>
      </c>
      <c r="W14" s="116"/>
      <c r="X14" s="115">
        <v>0</v>
      </c>
      <c r="Y14" s="116">
        <v>0</v>
      </c>
      <c r="Z14" s="116"/>
      <c r="AA14" s="115">
        <v>0</v>
      </c>
      <c r="AB14" s="116">
        <v>0</v>
      </c>
      <c r="AC14" s="116"/>
      <c r="AD14" s="115"/>
      <c r="AE14" s="294"/>
      <c r="AF14" s="294"/>
      <c r="AG14" s="294"/>
      <c r="AH14" s="294"/>
      <c r="AI14" s="115"/>
      <c r="AJ14" s="294"/>
      <c r="AK14" s="294"/>
      <c r="AL14" s="294"/>
      <c r="AM14" s="294"/>
      <c r="AN14" s="115"/>
      <c r="AO14" s="116"/>
      <c r="AP14" s="116"/>
      <c r="AQ14" s="116"/>
      <c r="AR14" s="116"/>
      <c r="AS14" s="115">
        <v>0</v>
      </c>
      <c r="AT14" s="119">
        <v>0</v>
      </c>
      <c r="AU14" s="119">
        <v>0</v>
      </c>
      <c r="AV14" s="317"/>
      <c r="AW14" s="324"/>
    </row>
    <row r="15" spans="2:49" ht="25.5" x14ac:dyDescent="0.2">
      <c r="B15" s="184" t="s">
        <v>286</v>
      </c>
      <c r="C15" s="139"/>
      <c r="D15" s="115">
        <f>0</f>
        <v>0</v>
      </c>
      <c r="E15" s="116">
        <v>0</v>
      </c>
      <c r="F15" s="116"/>
      <c r="G15" s="116"/>
      <c r="H15" s="116"/>
      <c r="I15" s="115">
        <v>0</v>
      </c>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f>0</f>
        <v>0</v>
      </c>
      <c r="E16" s="116">
        <v>0</v>
      </c>
      <c r="F16" s="116"/>
      <c r="G16" s="116"/>
      <c r="H16" s="116"/>
      <c r="I16" s="115">
        <v>0</v>
      </c>
      <c r="J16" s="115">
        <f>0</f>
        <v>0</v>
      </c>
      <c r="K16" s="116">
        <v>0</v>
      </c>
      <c r="L16" s="116"/>
      <c r="M16" s="116"/>
      <c r="N16" s="116"/>
      <c r="O16" s="115">
        <v>0</v>
      </c>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f>0</f>
        <v>0</v>
      </c>
      <c r="E17" s="275">
        <f>'Pt 3 MLR and Rebate Calculation'!G35</f>
        <v>0</v>
      </c>
      <c r="F17" s="275"/>
      <c r="G17" s="275"/>
      <c r="H17" s="116"/>
      <c r="I17" s="299"/>
      <c r="J17" s="115">
        <f>0</f>
        <v>0</v>
      </c>
      <c r="K17" s="275">
        <f>'Pt 3 MLR and Rebate Calculation'!L35</f>
        <v>0</v>
      </c>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f>0</f>
        <v>0</v>
      </c>
      <c r="E20" s="116">
        <v>0</v>
      </c>
      <c r="F20" s="116"/>
      <c r="G20" s="116"/>
      <c r="H20" s="116"/>
      <c r="I20" s="115">
        <v>0</v>
      </c>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v>0</v>
      </c>
      <c r="E23" s="294"/>
      <c r="F23" s="294"/>
      <c r="G23" s="294"/>
      <c r="H23" s="294"/>
      <c r="I23" s="298"/>
      <c r="J23" s="115">
        <v>-7036</v>
      </c>
      <c r="K23" s="294"/>
      <c r="L23" s="294"/>
      <c r="M23" s="294"/>
      <c r="N23" s="294"/>
      <c r="O23" s="298"/>
      <c r="P23" s="115">
        <v>178290</v>
      </c>
      <c r="Q23" s="294"/>
      <c r="R23" s="294"/>
      <c r="S23" s="294"/>
      <c r="T23" s="294"/>
      <c r="U23" s="115">
        <v>0</v>
      </c>
      <c r="V23" s="294"/>
      <c r="W23" s="294"/>
      <c r="X23" s="115">
        <v>0</v>
      </c>
      <c r="Y23" s="294"/>
      <c r="Z23" s="294"/>
      <c r="AA23" s="115">
        <v>70922</v>
      </c>
      <c r="AB23" s="294"/>
      <c r="AC23" s="294"/>
      <c r="AD23" s="115"/>
      <c r="AE23" s="294"/>
      <c r="AF23" s="294"/>
      <c r="AG23" s="294"/>
      <c r="AH23" s="294"/>
      <c r="AI23" s="115"/>
      <c r="AJ23" s="294"/>
      <c r="AK23" s="294"/>
      <c r="AL23" s="294"/>
      <c r="AM23" s="294"/>
      <c r="AN23" s="115"/>
      <c r="AO23" s="294"/>
      <c r="AP23" s="294"/>
      <c r="AQ23" s="294"/>
      <c r="AR23" s="294"/>
      <c r="AS23" s="115">
        <v>-140180</v>
      </c>
      <c r="AT23" s="119">
        <v>2863</v>
      </c>
      <c r="AU23" s="119">
        <v>0</v>
      </c>
      <c r="AV23" s="317"/>
      <c r="AW23" s="324"/>
    </row>
    <row r="24" spans="2:49" ht="28.5" customHeight="1" x14ac:dyDescent="0.2">
      <c r="B24" s="184" t="s">
        <v>114</v>
      </c>
      <c r="C24" s="139"/>
      <c r="D24" s="299"/>
      <c r="E24" s="116">
        <v>0</v>
      </c>
      <c r="F24" s="116"/>
      <c r="G24" s="116"/>
      <c r="H24" s="116"/>
      <c r="I24" s="115">
        <v>0</v>
      </c>
      <c r="J24" s="299"/>
      <c r="K24" s="116">
        <v>-989</v>
      </c>
      <c r="L24" s="116"/>
      <c r="M24" s="116"/>
      <c r="N24" s="116"/>
      <c r="O24" s="115">
        <v>0</v>
      </c>
      <c r="P24" s="299"/>
      <c r="Q24" s="116">
        <v>-42800</v>
      </c>
      <c r="R24" s="116"/>
      <c r="S24" s="116"/>
      <c r="T24" s="116"/>
      <c r="U24" s="299"/>
      <c r="V24" s="116">
        <v>0</v>
      </c>
      <c r="W24" s="116"/>
      <c r="X24" s="299"/>
      <c r="Y24" s="116">
        <v>0</v>
      </c>
      <c r="Z24" s="116"/>
      <c r="AA24" s="299"/>
      <c r="AB24" s="116">
        <v>0</v>
      </c>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v>2</v>
      </c>
      <c r="E26" s="294"/>
      <c r="F26" s="294"/>
      <c r="G26" s="294"/>
      <c r="H26" s="294"/>
      <c r="I26" s="298"/>
      <c r="J26" s="115">
        <v>0</v>
      </c>
      <c r="K26" s="294"/>
      <c r="L26" s="294"/>
      <c r="M26" s="294"/>
      <c r="N26" s="294"/>
      <c r="O26" s="298"/>
      <c r="P26" s="115">
        <v>718</v>
      </c>
      <c r="Q26" s="294"/>
      <c r="R26" s="294"/>
      <c r="S26" s="294"/>
      <c r="T26" s="294"/>
      <c r="U26" s="115">
        <v>0</v>
      </c>
      <c r="V26" s="294"/>
      <c r="W26" s="294"/>
      <c r="X26" s="115">
        <v>0</v>
      </c>
      <c r="Y26" s="294"/>
      <c r="Z26" s="294"/>
      <c r="AA26" s="115">
        <v>0</v>
      </c>
      <c r="AB26" s="294"/>
      <c r="AC26" s="294"/>
      <c r="AD26" s="115"/>
      <c r="AE26" s="294"/>
      <c r="AF26" s="294"/>
      <c r="AG26" s="294"/>
      <c r="AH26" s="294"/>
      <c r="AI26" s="115"/>
      <c r="AJ26" s="294"/>
      <c r="AK26" s="294"/>
      <c r="AL26" s="294"/>
      <c r="AM26" s="294"/>
      <c r="AN26" s="115"/>
      <c r="AO26" s="294"/>
      <c r="AP26" s="294"/>
      <c r="AQ26" s="294"/>
      <c r="AR26" s="294"/>
      <c r="AS26" s="115">
        <v>0</v>
      </c>
      <c r="AT26" s="119">
        <v>-141</v>
      </c>
      <c r="AU26" s="119">
        <v>0</v>
      </c>
      <c r="AV26" s="317"/>
      <c r="AW26" s="324"/>
    </row>
    <row r="27" spans="2:49" s="11" customFormat="1" ht="25.5" x14ac:dyDescent="0.2">
      <c r="B27" s="184" t="s">
        <v>85</v>
      </c>
      <c r="C27" s="139"/>
      <c r="D27" s="299"/>
      <c r="E27" s="116">
        <v>-5</v>
      </c>
      <c r="F27" s="116"/>
      <c r="G27" s="116"/>
      <c r="H27" s="116"/>
      <c r="I27" s="115">
        <v>0</v>
      </c>
      <c r="J27" s="299"/>
      <c r="K27" s="116">
        <v>0</v>
      </c>
      <c r="L27" s="116"/>
      <c r="M27" s="116"/>
      <c r="N27" s="116"/>
      <c r="O27" s="115">
        <v>0</v>
      </c>
      <c r="P27" s="299"/>
      <c r="Q27" s="116">
        <v>448</v>
      </c>
      <c r="R27" s="116"/>
      <c r="S27" s="116"/>
      <c r="T27" s="116"/>
      <c r="U27" s="299"/>
      <c r="V27" s="116">
        <v>0</v>
      </c>
      <c r="W27" s="116"/>
      <c r="X27" s="299"/>
      <c r="Y27" s="116">
        <v>0</v>
      </c>
      <c r="Z27" s="116"/>
      <c r="AA27" s="299"/>
      <c r="AB27" s="116">
        <v>0</v>
      </c>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v>121</v>
      </c>
      <c r="E28" s="295"/>
      <c r="F28" s="295"/>
      <c r="G28" s="295"/>
      <c r="H28" s="295"/>
      <c r="I28" s="299"/>
      <c r="J28" s="115">
        <v>11166</v>
      </c>
      <c r="K28" s="295"/>
      <c r="L28" s="295"/>
      <c r="M28" s="295"/>
      <c r="N28" s="295"/>
      <c r="O28" s="299"/>
      <c r="P28" s="115">
        <v>309246</v>
      </c>
      <c r="Q28" s="295"/>
      <c r="R28" s="295"/>
      <c r="S28" s="295"/>
      <c r="T28" s="295"/>
      <c r="U28" s="115">
        <v>0</v>
      </c>
      <c r="V28" s="295"/>
      <c r="W28" s="295"/>
      <c r="X28" s="115">
        <v>0</v>
      </c>
      <c r="Y28" s="295"/>
      <c r="Z28" s="295"/>
      <c r="AA28" s="115">
        <v>56642</v>
      </c>
      <c r="AB28" s="295"/>
      <c r="AC28" s="295"/>
      <c r="AD28" s="115"/>
      <c r="AE28" s="294"/>
      <c r="AF28" s="294"/>
      <c r="AG28" s="294"/>
      <c r="AH28" s="294"/>
      <c r="AI28" s="115"/>
      <c r="AJ28" s="294"/>
      <c r="AK28" s="294"/>
      <c r="AL28" s="294"/>
      <c r="AM28" s="294"/>
      <c r="AN28" s="115"/>
      <c r="AO28" s="295"/>
      <c r="AP28" s="295"/>
      <c r="AQ28" s="295"/>
      <c r="AR28" s="295"/>
      <c r="AS28" s="115">
        <v>20303</v>
      </c>
      <c r="AT28" s="119">
        <v>66381</v>
      </c>
      <c r="AU28" s="119">
        <v>0</v>
      </c>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v>0</v>
      </c>
      <c r="E30" s="294"/>
      <c r="F30" s="294"/>
      <c r="G30" s="294"/>
      <c r="H30" s="294"/>
      <c r="I30" s="298"/>
      <c r="J30" s="115">
        <v>0</v>
      </c>
      <c r="K30" s="294"/>
      <c r="L30" s="294"/>
      <c r="M30" s="294"/>
      <c r="N30" s="294"/>
      <c r="O30" s="298"/>
      <c r="P30" s="115">
        <v>84</v>
      </c>
      <c r="Q30" s="294"/>
      <c r="R30" s="294"/>
      <c r="S30" s="294"/>
      <c r="T30" s="294"/>
      <c r="U30" s="115">
        <v>0</v>
      </c>
      <c r="V30" s="294"/>
      <c r="W30" s="294"/>
      <c r="X30" s="115">
        <v>0</v>
      </c>
      <c r="Y30" s="294"/>
      <c r="Z30" s="294"/>
      <c r="AA30" s="115">
        <v>0</v>
      </c>
      <c r="AB30" s="294"/>
      <c r="AC30" s="294"/>
      <c r="AD30" s="115"/>
      <c r="AE30" s="294"/>
      <c r="AF30" s="294"/>
      <c r="AG30" s="294"/>
      <c r="AH30" s="294"/>
      <c r="AI30" s="115"/>
      <c r="AJ30" s="294"/>
      <c r="AK30" s="294"/>
      <c r="AL30" s="294"/>
      <c r="AM30" s="294"/>
      <c r="AN30" s="115"/>
      <c r="AO30" s="294"/>
      <c r="AP30" s="294"/>
      <c r="AQ30" s="294"/>
      <c r="AR30" s="294"/>
      <c r="AS30" s="115">
        <v>0</v>
      </c>
      <c r="AT30" s="119">
        <v>829874</v>
      </c>
      <c r="AU30" s="119">
        <v>0</v>
      </c>
      <c r="AV30" s="317"/>
      <c r="AW30" s="324"/>
    </row>
    <row r="31" spans="2:49" s="11" customFormat="1" ht="25.5" x14ac:dyDescent="0.2">
      <c r="B31" s="184" t="s">
        <v>84</v>
      </c>
      <c r="C31" s="139"/>
      <c r="D31" s="299"/>
      <c r="E31" s="116">
        <v>0</v>
      </c>
      <c r="F31" s="116"/>
      <c r="G31" s="116"/>
      <c r="H31" s="116"/>
      <c r="I31" s="115">
        <v>0</v>
      </c>
      <c r="J31" s="299"/>
      <c r="K31" s="116">
        <v>0</v>
      </c>
      <c r="L31" s="116"/>
      <c r="M31" s="116"/>
      <c r="N31" s="116"/>
      <c r="O31" s="115">
        <v>0</v>
      </c>
      <c r="P31" s="299"/>
      <c r="Q31" s="116">
        <v>0</v>
      </c>
      <c r="R31" s="116"/>
      <c r="S31" s="116"/>
      <c r="T31" s="116"/>
      <c r="U31" s="299"/>
      <c r="V31" s="116">
        <v>0</v>
      </c>
      <c r="W31" s="116"/>
      <c r="X31" s="299"/>
      <c r="Y31" s="116">
        <v>0</v>
      </c>
      <c r="Z31" s="116"/>
      <c r="AA31" s="299"/>
      <c r="AB31" s="116">
        <v>0</v>
      </c>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v>23</v>
      </c>
      <c r="E32" s="295"/>
      <c r="F32" s="295"/>
      <c r="G32" s="295"/>
      <c r="H32" s="295"/>
      <c r="I32" s="299"/>
      <c r="J32" s="115">
        <v>339</v>
      </c>
      <c r="K32" s="295"/>
      <c r="L32" s="295"/>
      <c r="M32" s="295"/>
      <c r="N32" s="295"/>
      <c r="O32" s="299"/>
      <c r="P32" s="115">
        <v>9393</v>
      </c>
      <c r="Q32" s="295"/>
      <c r="R32" s="295"/>
      <c r="S32" s="295"/>
      <c r="T32" s="295"/>
      <c r="U32" s="115">
        <v>0</v>
      </c>
      <c r="V32" s="295"/>
      <c r="W32" s="295"/>
      <c r="X32" s="115">
        <v>0</v>
      </c>
      <c r="Y32" s="295"/>
      <c r="Z32" s="295"/>
      <c r="AA32" s="115">
        <v>0</v>
      </c>
      <c r="AB32" s="295"/>
      <c r="AC32" s="295"/>
      <c r="AD32" s="115"/>
      <c r="AE32" s="294"/>
      <c r="AF32" s="294"/>
      <c r="AG32" s="294"/>
      <c r="AH32" s="294"/>
      <c r="AI32" s="115"/>
      <c r="AJ32" s="294"/>
      <c r="AK32" s="294"/>
      <c r="AL32" s="294"/>
      <c r="AM32" s="294"/>
      <c r="AN32" s="115"/>
      <c r="AO32" s="295"/>
      <c r="AP32" s="295"/>
      <c r="AQ32" s="295"/>
      <c r="AR32" s="295"/>
      <c r="AS32" s="115">
        <v>0</v>
      </c>
      <c r="AT32" s="119">
        <v>1137094</v>
      </c>
      <c r="AU32" s="119">
        <v>0</v>
      </c>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v>1</v>
      </c>
      <c r="E34" s="294"/>
      <c r="F34" s="294"/>
      <c r="G34" s="294"/>
      <c r="H34" s="294"/>
      <c r="I34" s="298"/>
      <c r="J34" s="115">
        <v>0</v>
      </c>
      <c r="K34" s="294"/>
      <c r="L34" s="294"/>
      <c r="M34" s="294"/>
      <c r="N34" s="294"/>
      <c r="O34" s="298"/>
      <c r="P34" s="115">
        <v>3</v>
      </c>
      <c r="Q34" s="294"/>
      <c r="R34" s="294"/>
      <c r="S34" s="294"/>
      <c r="T34" s="294"/>
      <c r="U34" s="115">
        <v>0</v>
      </c>
      <c r="V34" s="294"/>
      <c r="W34" s="294"/>
      <c r="X34" s="115">
        <v>0</v>
      </c>
      <c r="Y34" s="294"/>
      <c r="Z34" s="294"/>
      <c r="AA34" s="115">
        <v>0</v>
      </c>
      <c r="AB34" s="294"/>
      <c r="AC34" s="294"/>
      <c r="AD34" s="115"/>
      <c r="AE34" s="294"/>
      <c r="AF34" s="294"/>
      <c r="AG34" s="294"/>
      <c r="AH34" s="294"/>
      <c r="AI34" s="115"/>
      <c r="AJ34" s="294"/>
      <c r="AK34" s="294"/>
      <c r="AL34" s="294"/>
      <c r="AM34" s="294"/>
      <c r="AN34" s="115"/>
      <c r="AO34" s="294"/>
      <c r="AP34" s="294"/>
      <c r="AQ34" s="294"/>
      <c r="AR34" s="294"/>
      <c r="AS34" s="115">
        <v>0</v>
      </c>
      <c r="AT34" s="119">
        <v>0</v>
      </c>
      <c r="AU34" s="119">
        <v>0</v>
      </c>
      <c r="AV34" s="317"/>
      <c r="AW34" s="324"/>
    </row>
    <row r="35" spans="2:49" s="11" customFormat="1" x14ac:dyDescent="0.2">
      <c r="B35" s="184" t="s">
        <v>91</v>
      </c>
      <c r="C35" s="139"/>
      <c r="D35" s="299"/>
      <c r="E35" s="116">
        <f>D34</f>
        <v>1</v>
      </c>
      <c r="F35" s="116"/>
      <c r="G35" s="116"/>
      <c r="H35" s="116"/>
      <c r="I35" s="115">
        <v>0</v>
      </c>
      <c r="J35" s="299"/>
      <c r="K35" s="116">
        <f>J34</f>
        <v>0</v>
      </c>
      <c r="L35" s="116"/>
      <c r="M35" s="116"/>
      <c r="N35" s="116"/>
      <c r="O35" s="115">
        <v>0</v>
      </c>
      <c r="P35" s="299"/>
      <c r="Q35" s="116">
        <f>P34</f>
        <v>3</v>
      </c>
      <c r="R35" s="116"/>
      <c r="S35" s="116"/>
      <c r="T35" s="116"/>
      <c r="U35" s="299"/>
      <c r="V35" s="116">
        <f>U34</f>
        <v>0</v>
      </c>
      <c r="W35" s="116"/>
      <c r="X35" s="299"/>
      <c r="Y35" s="116">
        <f>X34</f>
        <v>0</v>
      </c>
      <c r="Z35" s="116"/>
      <c r="AA35" s="299"/>
      <c r="AB35" s="116">
        <f>AA34</f>
        <v>0</v>
      </c>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v>159</v>
      </c>
      <c r="E36" s="116">
        <f>D36</f>
        <v>159</v>
      </c>
      <c r="F36" s="116"/>
      <c r="G36" s="116"/>
      <c r="H36" s="116"/>
      <c r="I36" s="115">
        <v>0</v>
      </c>
      <c r="J36" s="115">
        <v>79</v>
      </c>
      <c r="K36" s="116">
        <f>J36</f>
        <v>79</v>
      </c>
      <c r="L36" s="116"/>
      <c r="M36" s="116"/>
      <c r="N36" s="116"/>
      <c r="O36" s="115">
        <v>0</v>
      </c>
      <c r="P36" s="115">
        <v>2182</v>
      </c>
      <c r="Q36" s="116">
        <f>P36</f>
        <v>2182</v>
      </c>
      <c r="R36" s="116"/>
      <c r="S36" s="116"/>
      <c r="T36" s="116"/>
      <c r="U36" s="115">
        <v>0</v>
      </c>
      <c r="V36" s="116">
        <f>U36</f>
        <v>0</v>
      </c>
      <c r="W36" s="116"/>
      <c r="X36" s="115">
        <v>0</v>
      </c>
      <c r="Y36" s="116">
        <f>X36</f>
        <v>0</v>
      </c>
      <c r="Z36" s="116"/>
      <c r="AA36" s="115">
        <v>0</v>
      </c>
      <c r="AB36" s="116">
        <f>AA36</f>
        <v>0</v>
      </c>
      <c r="AC36" s="116"/>
      <c r="AD36" s="115"/>
      <c r="AE36" s="294"/>
      <c r="AF36" s="294"/>
      <c r="AG36" s="294"/>
      <c r="AH36" s="294"/>
      <c r="AI36" s="115"/>
      <c r="AJ36" s="294"/>
      <c r="AK36" s="294"/>
      <c r="AL36" s="294"/>
      <c r="AM36" s="294"/>
      <c r="AN36" s="115"/>
      <c r="AO36" s="116"/>
      <c r="AP36" s="116"/>
      <c r="AQ36" s="116"/>
      <c r="AR36" s="116"/>
      <c r="AS36" s="115">
        <v>0</v>
      </c>
      <c r="AT36" s="119">
        <v>0</v>
      </c>
      <c r="AU36" s="119">
        <v>0</v>
      </c>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v>0</v>
      </c>
      <c r="E38" s="294"/>
      <c r="F38" s="294"/>
      <c r="G38" s="294"/>
      <c r="H38" s="294"/>
      <c r="I38" s="298"/>
      <c r="J38" s="115">
        <v>0</v>
      </c>
      <c r="K38" s="294"/>
      <c r="L38" s="294"/>
      <c r="M38" s="294"/>
      <c r="N38" s="294"/>
      <c r="O38" s="298"/>
      <c r="P38" s="115">
        <v>0</v>
      </c>
      <c r="Q38" s="294"/>
      <c r="R38" s="294"/>
      <c r="S38" s="294"/>
      <c r="T38" s="294"/>
      <c r="U38" s="115">
        <v>0</v>
      </c>
      <c r="V38" s="294"/>
      <c r="W38" s="294"/>
      <c r="X38" s="115">
        <v>0</v>
      </c>
      <c r="Y38" s="294"/>
      <c r="Z38" s="294"/>
      <c r="AA38" s="115">
        <v>0</v>
      </c>
      <c r="AB38" s="294"/>
      <c r="AC38" s="294"/>
      <c r="AD38" s="115"/>
      <c r="AE38" s="294"/>
      <c r="AF38" s="294"/>
      <c r="AG38" s="294"/>
      <c r="AH38" s="294"/>
      <c r="AI38" s="115"/>
      <c r="AJ38" s="294"/>
      <c r="AK38" s="294"/>
      <c r="AL38" s="294"/>
      <c r="AM38" s="294"/>
      <c r="AN38" s="115"/>
      <c r="AO38" s="294"/>
      <c r="AP38" s="294"/>
      <c r="AQ38" s="294"/>
      <c r="AR38" s="294"/>
      <c r="AS38" s="115">
        <v>0</v>
      </c>
      <c r="AT38" s="119">
        <v>0</v>
      </c>
      <c r="AU38" s="119">
        <v>0</v>
      </c>
      <c r="AV38" s="317"/>
      <c r="AW38" s="324"/>
    </row>
    <row r="39" spans="2:49" ht="28.15" customHeight="1" x14ac:dyDescent="0.2">
      <c r="B39" s="184" t="s">
        <v>86</v>
      </c>
      <c r="C39" s="139"/>
      <c r="D39" s="299"/>
      <c r="E39" s="116">
        <v>0</v>
      </c>
      <c r="F39" s="116"/>
      <c r="G39" s="116"/>
      <c r="H39" s="116"/>
      <c r="I39" s="115">
        <v>0</v>
      </c>
      <c r="J39" s="299"/>
      <c r="K39" s="116">
        <v>0</v>
      </c>
      <c r="L39" s="116"/>
      <c r="M39" s="116"/>
      <c r="N39" s="116"/>
      <c r="O39" s="115">
        <v>0</v>
      </c>
      <c r="P39" s="299"/>
      <c r="Q39" s="116">
        <v>0</v>
      </c>
      <c r="R39" s="116"/>
      <c r="S39" s="116"/>
      <c r="T39" s="116"/>
      <c r="U39" s="299"/>
      <c r="V39" s="116">
        <v>0</v>
      </c>
      <c r="W39" s="116"/>
      <c r="X39" s="299"/>
      <c r="Y39" s="116">
        <v>0</v>
      </c>
      <c r="Z39" s="116"/>
      <c r="AA39" s="299"/>
      <c r="AB39" s="116">
        <v>0</v>
      </c>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v>0</v>
      </c>
      <c r="E41" s="294"/>
      <c r="F41" s="294"/>
      <c r="G41" s="294"/>
      <c r="H41" s="294"/>
      <c r="I41" s="298"/>
      <c r="J41" s="115">
        <v>0</v>
      </c>
      <c r="K41" s="294"/>
      <c r="L41" s="294"/>
      <c r="M41" s="294"/>
      <c r="N41" s="294"/>
      <c r="O41" s="298"/>
      <c r="P41" s="115">
        <v>0</v>
      </c>
      <c r="Q41" s="294"/>
      <c r="R41" s="294"/>
      <c r="S41" s="294"/>
      <c r="T41" s="294"/>
      <c r="U41" s="115">
        <v>0</v>
      </c>
      <c r="V41" s="294"/>
      <c r="W41" s="294"/>
      <c r="X41" s="115">
        <v>0</v>
      </c>
      <c r="Y41" s="294"/>
      <c r="Z41" s="294"/>
      <c r="AA41" s="115">
        <v>0</v>
      </c>
      <c r="AB41" s="294"/>
      <c r="AC41" s="294"/>
      <c r="AD41" s="115"/>
      <c r="AE41" s="294"/>
      <c r="AF41" s="294"/>
      <c r="AG41" s="294"/>
      <c r="AH41" s="294"/>
      <c r="AI41" s="115"/>
      <c r="AJ41" s="294"/>
      <c r="AK41" s="294"/>
      <c r="AL41" s="294"/>
      <c r="AM41" s="294"/>
      <c r="AN41" s="115"/>
      <c r="AO41" s="294"/>
      <c r="AP41" s="294"/>
      <c r="AQ41" s="294"/>
      <c r="AR41" s="294"/>
      <c r="AS41" s="115">
        <v>0</v>
      </c>
      <c r="AT41" s="119">
        <v>0</v>
      </c>
      <c r="AU41" s="119">
        <v>0</v>
      </c>
      <c r="AV41" s="317"/>
      <c r="AW41" s="324"/>
    </row>
    <row r="42" spans="2:49" s="11" customFormat="1" ht="25.5" x14ac:dyDescent="0.2">
      <c r="B42" s="184" t="s">
        <v>92</v>
      </c>
      <c r="C42" s="139"/>
      <c r="D42" s="299"/>
      <c r="E42" s="116">
        <v>-1267</v>
      </c>
      <c r="F42" s="116"/>
      <c r="G42" s="116"/>
      <c r="H42" s="116"/>
      <c r="I42" s="115">
        <v>0</v>
      </c>
      <c r="J42" s="299"/>
      <c r="K42" s="116">
        <v>0</v>
      </c>
      <c r="L42" s="116"/>
      <c r="M42" s="116"/>
      <c r="N42" s="116"/>
      <c r="O42" s="115">
        <v>0</v>
      </c>
      <c r="P42" s="299"/>
      <c r="Q42" s="116">
        <v>0</v>
      </c>
      <c r="R42" s="116"/>
      <c r="S42" s="116"/>
      <c r="T42" s="116"/>
      <c r="U42" s="299"/>
      <c r="V42" s="116">
        <v>0</v>
      </c>
      <c r="W42" s="116"/>
      <c r="X42" s="299"/>
      <c r="Y42" s="116">
        <v>0</v>
      </c>
      <c r="Z42" s="116"/>
      <c r="AA42" s="299"/>
      <c r="AB42" s="116">
        <v>0</v>
      </c>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v>1267</v>
      </c>
      <c r="E43" s="295"/>
      <c r="F43" s="295"/>
      <c r="G43" s="295"/>
      <c r="H43" s="295"/>
      <c r="I43" s="299"/>
      <c r="J43" s="115">
        <v>0</v>
      </c>
      <c r="K43" s="295"/>
      <c r="L43" s="295"/>
      <c r="M43" s="295"/>
      <c r="N43" s="295"/>
      <c r="O43" s="299"/>
      <c r="P43" s="115">
        <v>0</v>
      </c>
      <c r="Q43" s="295"/>
      <c r="R43" s="295"/>
      <c r="S43" s="295"/>
      <c r="T43" s="295"/>
      <c r="U43" s="115">
        <v>0</v>
      </c>
      <c r="V43" s="295"/>
      <c r="W43" s="295"/>
      <c r="X43" s="115">
        <v>0</v>
      </c>
      <c r="Y43" s="295"/>
      <c r="Z43" s="295"/>
      <c r="AA43" s="115">
        <v>0</v>
      </c>
      <c r="AB43" s="295"/>
      <c r="AC43" s="295"/>
      <c r="AD43" s="298"/>
      <c r="AE43" s="294"/>
      <c r="AF43" s="294"/>
      <c r="AG43" s="294"/>
      <c r="AH43" s="294"/>
      <c r="AI43" s="115"/>
      <c r="AJ43" s="294"/>
      <c r="AK43" s="294"/>
      <c r="AL43" s="294"/>
      <c r="AM43" s="294"/>
      <c r="AN43" s="115"/>
      <c r="AO43" s="295"/>
      <c r="AP43" s="295"/>
      <c r="AQ43" s="295"/>
      <c r="AR43" s="295"/>
      <c r="AS43" s="115">
        <v>0</v>
      </c>
      <c r="AT43" s="119">
        <v>0</v>
      </c>
      <c r="AU43" s="119">
        <v>0</v>
      </c>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v>0</v>
      </c>
      <c r="E45" s="116">
        <v>0</v>
      </c>
      <c r="F45" s="116"/>
      <c r="G45" s="116"/>
      <c r="H45" s="116"/>
      <c r="I45" s="115">
        <v>0</v>
      </c>
      <c r="J45" s="115">
        <v>0</v>
      </c>
      <c r="K45" s="116">
        <v>0</v>
      </c>
      <c r="L45" s="116"/>
      <c r="M45" s="116"/>
      <c r="N45" s="116"/>
      <c r="O45" s="115">
        <v>0</v>
      </c>
      <c r="P45" s="115">
        <v>474</v>
      </c>
      <c r="Q45" s="116">
        <v>0</v>
      </c>
      <c r="R45" s="116"/>
      <c r="S45" s="116"/>
      <c r="T45" s="116"/>
      <c r="U45" s="115">
        <v>0</v>
      </c>
      <c r="V45" s="116">
        <v>0</v>
      </c>
      <c r="W45" s="116"/>
      <c r="X45" s="115">
        <v>0</v>
      </c>
      <c r="Y45" s="116">
        <v>0</v>
      </c>
      <c r="Z45" s="116"/>
      <c r="AA45" s="115">
        <v>0</v>
      </c>
      <c r="AB45" s="116">
        <v>0</v>
      </c>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v>0</v>
      </c>
      <c r="E46" s="116">
        <v>0</v>
      </c>
      <c r="F46" s="116"/>
      <c r="G46" s="116"/>
      <c r="H46" s="116"/>
      <c r="I46" s="115">
        <v>0</v>
      </c>
      <c r="J46" s="115">
        <v>0</v>
      </c>
      <c r="K46" s="116">
        <v>0</v>
      </c>
      <c r="L46" s="116"/>
      <c r="M46" s="116"/>
      <c r="N46" s="116"/>
      <c r="O46" s="115">
        <v>0</v>
      </c>
      <c r="P46" s="115">
        <v>0</v>
      </c>
      <c r="Q46" s="116">
        <v>0</v>
      </c>
      <c r="R46" s="116"/>
      <c r="S46" s="116"/>
      <c r="T46" s="116"/>
      <c r="U46" s="115">
        <v>0</v>
      </c>
      <c r="V46" s="116">
        <v>0</v>
      </c>
      <c r="W46" s="116"/>
      <c r="X46" s="115">
        <v>0</v>
      </c>
      <c r="Y46" s="116">
        <v>0</v>
      </c>
      <c r="Z46" s="116"/>
      <c r="AA46" s="115">
        <v>0</v>
      </c>
      <c r="AB46" s="116">
        <v>0</v>
      </c>
      <c r="AC46" s="116"/>
      <c r="AD46" s="115"/>
      <c r="AE46" s="294"/>
      <c r="AF46" s="294"/>
      <c r="AG46" s="294"/>
      <c r="AH46" s="294"/>
      <c r="AI46" s="115"/>
      <c r="AJ46" s="294"/>
      <c r="AK46" s="294"/>
      <c r="AL46" s="294"/>
      <c r="AM46" s="294"/>
      <c r="AN46" s="115"/>
      <c r="AO46" s="116"/>
      <c r="AP46" s="116"/>
      <c r="AQ46" s="116"/>
      <c r="AR46" s="116"/>
      <c r="AS46" s="115">
        <v>0</v>
      </c>
      <c r="AT46" s="119">
        <v>0</v>
      </c>
      <c r="AU46" s="119">
        <v>0</v>
      </c>
      <c r="AV46" s="317"/>
      <c r="AW46" s="324"/>
    </row>
    <row r="47" spans="2:49" x14ac:dyDescent="0.2">
      <c r="B47" s="182" t="s">
        <v>117</v>
      </c>
      <c r="C47" s="139" t="s">
        <v>32</v>
      </c>
      <c r="D47" s="115">
        <v>0</v>
      </c>
      <c r="E47" s="295"/>
      <c r="F47" s="295"/>
      <c r="G47" s="295"/>
      <c r="H47" s="295"/>
      <c r="I47" s="299"/>
      <c r="J47" s="115">
        <v>0</v>
      </c>
      <c r="K47" s="295"/>
      <c r="L47" s="295"/>
      <c r="M47" s="295"/>
      <c r="N47" s="295"/>
      <c r="O47" s="299"/>
      <c r="P47" s="115">
        <v>0</v>
      </c>
      <c r="Q47" s="295"/>
      <c r="R47" s="295"/>
      <c r="S47" s="295"/>
      <c r="T47" s="295"/>
      <c r="U47" s="115">
        <v>0</v>
      </c>
      <c r="V47" s="295"/>
      <c r="W47" s="295"/>
      <c r="X47" s="115">
        <v>0</v>
      </c>
      <c r="Y47" s="295"/>
      <c r="Z47" s="295"/>
      <c r="AA47" s="115">
        <v>0</v>
      </c>
      <c r="AB47" s="295"/>
      <c r="AC47" s="295"/>
      <c r="AD47" s="115"/>
      <c r="AE47" s="294"/>
      <c r="AF47" s="294"/>
      <c r="AG47" s="294"/>
      <c r="AH47" s="294"/>
      <c r="AI47" s="115"/>
      <c r="AJ47" s="294"/>
      <c r="AK47" s="294"/>
      <c r="AL47" s="294"/>
      <c r="AM47" s="294"/>
      <c r="AN47" s="115"/>
      <c r="AO47" s="295"/>
      <c r="AP47" s="295"/>
      <c r="AQ47" s="295"/>
      <c r="AR47" s="295"/>
      <c r="AS47" s="115">
        <v>0</v>
      </c>
      <c r="AT47" s="119">
        <v>0</v>
      </c>
      <c r="AU47" s="119">
        <v>0</v>
      </c>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v>0</v>
      </c>
      <c r="E49" s="116">
        <v>0</v>
      </c>
      <c r="F49" s="116"/>
      <c r="G49" s="116"/>
      <c r="H49" s="116"/>
      <c r="I49" s="115">
        <v>0</v>
      </c>
      <c r="J49" s="115">
        <v>-2</v>
      </c>
      <c r="K49" s="116">
        <v>0</v>
      </c>
      <c r="L49" s="116"/>
      <c r="M49" s="116"/>
      <c r="N49" s="116"/>
      <c r="O49" s="115">
        <v>0</v>
      </c>
      <c r="P49" s="115">
        <v>64</v>
      </c>
      <c r="Q49" s="116">
        <v>0</v>
      </c>
      <c r="R49" s="116"/>
      <c r="S49" s="116"/>
      <c r="T49" s="116"/>
      <c r="U49" s="115">
        <v>0</v>
      </c>
      <c r="V49" s="116">
        <v>0</v>
      </c>
      <c r="W49" s="116"/>
      <c r="X49" s="115">
        <v>0</v>
      </c>
      <c r="Y49" s="116">
        <v>0</v>
      </c>
      <c r="Z49" s="116"/>
      <c r="AA49" s="115">
        <v>0</v>
      </c>
      <c r="AB49" s="116">
        <v>0</v>
      </c>
      <c r="AC49" s="116"/>
      <c r="AD49" s="115"/>
      <c r="AE49" s="294"/>
      <c r="AF49" s="294"/>
      <c r="AG49" s="294"/>
      <c r="AH49" s="294"/>
      <c r="AI49" s="115"/>
      <c r="AJ49" s="294"/>
      <c r="AK49" s="294"/>
      <c r="AL49" s="294"/>
      <c r="AM49" s="294"/>
      <c r="AN49" s="115"/>
      <c r="AO49" s="116"/>
      <c r="AP49" s="116"/>
      <c r="AQ49" s="116"/>
      <c r="AR49" s="116"/>
      <c r="AS49" s="115">
        <v>0</v>
      </c>
      <c r="AT49" s="119">
        <v>0</v>
      </c>
      <c r="AU49" s="119">
        <v>0</v>
      </c>
      <c r="AV49" s="317"/>
      <c r="AW49" s="324"/>
    </row>
    <row r="50" spans="2:49" x14ac:dyDescent="0.2">
      <c r="B50" s="182" t="s">
        <v>119</v>
      </c>
      <c r="C50" s="139" t="s">
        <v>34</v>
      </c>
      <c r="D50" s="115">
        <v>0</v>
      </c>
      <c r="E50" s="295"/>
      <c r="F50" s="295"/>
      <c r="G50" s="295"/>
      <c r="H50" s="295"/>
      <c r="I50" s="299"/>
      <c r="J50" s="115">
        <v>973</v>
      </c>
      <c r="K50" s="295"/>
      <c r="L50" s="295"/>
      <c r="M50" s="295"/>
      <c r="N50" s="295"/>
      <c r="O50" s="299"/>
      <c r="P50" s="115">
        <v>42093</v>
      </c>
      <c r="Q50" s="295"/>
      <c r="R50" s="295"/>
      <c r="S50" s="295"/>
      <c r="T50" s="295"/>
      <c r="U50" s="115">
        <v>0</v>
      </c>
      <c r="V50" s="295"/>
      <c r="W50" s="295"/>
      <c r="X50" s="115">
        <v>0</v>
      </c>
      <c r="Y50" s="295"/>
      <c r="Z50" s="295"/>
      <c r="AA50" s="115">
        <v>0</v>
      </c>
      <c r="AB50" s="295"/>
      <c r="AC50" s="295"/>
      <c r="AD50" s="115"/>
      <c r="AE50" s="294"/>
      <c r="AF50" s="294"/>
      <c r="AG50" s="294"/>
      <c r="AH50" s="294"/>
      <c r="AI50" s="115"/>
      <c r="AJ50" s="294"/>
      <c r="AK50" s="294"/>
      <c r="AL50" s="294"/>
      <c r="AM50" s="294"/>
      <c r="AN50" s="115"/>
      <c r="AO50" s="295"/>
      <c r="AP50" s="295"/>
      <c r="AQ50" s="295"/>
      <c r="AR50" s="295"/>
      <c r="AS50" s="115">
        <v>156597</v>
      </c>
      <c r="AT50" s="119">
        <v>0</v>
      </c>
      <c r="AU50" s="119">
        <v>0</v>
      </c>
      <c r="AV50" s="317"/>
      <c r="AW50" s="324"/>
    </row>
    <row r="51" spans="2:49" s="11" customFormat="1" x14ac:dyDescent="0.2">
      <c r="B51" s="182" t="s">
        <v>300</v>
      </c>
      <c r="C51" s="139"/>
      <c r="D51" s="115"/>
      <c r="E51" s="116">
        <v>0</v>
      </c>
      <c r="F51" s="116"/>
      <c r="G51" s="116"/>
      <c r="H51" s="116"/>
      <c r="I51" s="115">
        <v>0</v>
      </c>
      <c r="J51" s="115"/>
      <c r="K51" s="116">
        <v>0</v>
      </c>
      <c r="L51" s="116"/>
      <c r="M51" s="116"/>
      <c r="N51" s="116"/>
      <c r="O51" s="115">
        <v>0</v>
      </c>
      <c r="P51" s="115"/>
      <c r="Q51" s="116">
        <v>0</v>
      </c>
      <c r="R51" s="116"/>
      <c r="S51" s="116"/>
      <c r="T51" s="116"/>
      <c r="U51" s="115"/>
      <c r="V51" s="116">
        <v>0</v>
      </c>
      <c r="W51" s="116"/>
      <c r="X51" s="115"/>
      <c r="Y51" s="116">
        <v>0</v>
      </c>
      <c r="Z51" s="116"/>
      <c r="AA51" s="115"/>
      <c r="AB51" s="116">
        <v>0</v>
      </c>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v>0</v>
      </c>
      <c r="E52" s="116"/>
      <c r="F52" s="116"/>
      <c r="G52" s="116"/>
      <c r="H52" s="116"/>
      <c r="I52" s="115"/>
      <c r="J52" s="115">
        <v>0</v>
      </c>
      <c r="K52" s="116"/>
      <c r="L52" s="116"/>
      <c r="M52" s="116"/>
      <c r="N52" s="116"/>
      <c r="O52" s="115"/>
      <c r="P52" s="115">
        <v>0</v>
      </c>
      <c r="Q52" s="116"/>
      <c r="R52" s="116"/>
      <c r="S52" s="116"/>
      <c r="T52" s="116"/>
      <c r="U52" s="115">
        <v>0</v>
      </c>
      <c r="V52" s="116"/>
      <c r="W52" s="116"/>
      <c r="X52" s="115">
        <v>0</v>
      </c>
      <c r="Y52" s="116"/>
      <c r="Z52" s="116"/>
      <c r="AA52" s="115">
        <v>0</v>
      </c>
      <c r="AB52" s="116"/>
      <c r="AC52" s="116"/>
      <c r="AD52" s="115"/>
      <c r="AE52" s="294"/>
      <c r="AF52" s="294"/>
      <c r="AG52" s="294"/>
      <c r="AH52" s="294"/>
      <c r="AI52" s="115"/>
      <c r="AJ52" s="294"/>
      <c r="AK52" s="294"/>
      <c r="AL52" s="294"/>
      <c r="AM52" s="294"/>
      <c r="AN52" s="115"/>
      <c r="AO52" s="116"/>
      <c r="AP52" s="116"/>
      <c r="AQ52" s="116"/>
      <c r="AR52" s="116"/>
      <c r="AS52" s="115">
        <v>0</v>
      </c>
      <c r="AT52" s="119">
        <v>0</v>
      </c>
      <c r="AU52" s="119">
        <v>0</v>
      </c>
      <c r="AV52" s="317"/>
      <c r="AW52" s="324"/>
    </row>
    <row r="53" spans="2:49" s="11" customFormat="1" x14ac:dyDescent="0.2">
      <c r="B53" s="182" t="s">
        <v>302</v>
      </c>
      <c r="C53" s="139" t="s">
        <v>5</v>
      </c>
      <c r="D53" s="115">
        <v>0</v>
      </c>
      <c r="E53" s="116"/>
      <c r="F53" s="116"/>
      <c r="G53" s="116"/>
      <c r="H53" s="116"/>
      <c r="I53" s="115"/>
      <c r="J53" s="115">
        <v>0</v>
      </c>
      <c r="K53" s="116"/>
      <c r="L53" s="116"/>
      <c r="M53" s="116"/>
      <c r="N53" s="116"/>
      <c r="O53" s="115"/>
      <c r="P53" s="115">
        <v>0</v>
      </c>
      <c r="Q53" s="116"/>
      <c r="R53" s="116"/>
      <c r="S53" s="116"/>
      <c r="T53" s="116"/>
      <c r="U53" s="115">
        <v>0</v>
      </c>
      <c r="V53" s="116"/>
      <c r="W53" s="116"/>
      <c r="X53" s="115">
        <v>0</v>
      </c>
      <c r="Y53" s="116"/>
      <c r="Z53" s="116"/>
      <c r="AA53" s="115">
        <v>0</v>
      </c>
      <c r="AB53" s="116"/>
      <c r="AC53" s="116"/>
      <c r="AD53" s="115"/>
      <c r="AE53" s="294"/>
      <c r="AF53" s="294"/>
      <c r="AG53" s="294"/>
      <c r="AH53" s="294"/>
      <c r="AI53" s="115"/>
      <c r="AJ53" s="294"/>
      <c r="AK53" s="294"/>
      <c r="AL53" s="294"/>
      <c r="AM53" s="294"/>
      <c r="AN53" s="115"/>
      <c r="AO53" s="116"/>
      <c r="AP53" s="116"/>
      <c r="AQ53" s="116"/>
      <c r="AR53" s="116"/>
      <c r="AS53" s="115">
        <v>0</v>
      </c>
      <c r="AT53" s="119">
        <v>0</v>
      </c>
      <c r="AU53" s="119">
        <v>0</v>
      </c>
      <c r="AV53" s="317"/>
      <c r="AW53" s="324"/>
    </row>
    <row r="54" spans="2:49" s="109" customFormat="1" x14ac:dyDescent="0.2">
      <c r="B54" s="187" t="s">
        <v>303</v>
      </c>
      <c r="C54" s="142" t="s">
        <v>77</v>
      </c>
      <c r="D54" s="120">
        <f>D23+D26-D28+D30-D32+D34-D36+D38+D41-D43+D45+D46-D47-D49+D50+D51+D52+D53</f>
        <v>-1567</v>
      </c>
      <c r="E54" s="121">
        <f>E24+E27+E31+E35-E36+E39+E42+E45+E46-E49+E51+E52+E53</f>
        <v>-1430</v>
      </c>
      <c r="F54" s="121"/>
      <c r="G54" s="121"/>
      <c r="H54" s="121"/>
      <c r="I54" s="120">
        <f>I24+I27+I31+I35-I36+I39+I42+I45+I46-I49+I51+I52+I53</f>
        <v>0</v>
      </c>
      <c r="J54" s="120">
        <f>J23+J26-J28+J30-J32+J34-J36+J38+J41-J43+J45+J46-J47-J49+J50+J51+J52+J53</f>
        <v>-17645</v>
      </c>
      <c r="K54" s="121">
        <f>K24+K27+K31+K35-K36+K39+K42+K45+K46-K49+K51+K52+K53</f>
        <v>-1068</v>
      </c>
      <c r="L54" s="121"/>
      <c r="M54" s="121"/>
      <c r="N54" s="121"/>
      <c r="O54" s="120">
        <f>O24+O27+O31+O35-O36+O39+O42+O45+O46-O49+O51+O52+O53</f>
        <v>0</v>
      </c>
      <c r="P54" s="120">
        <f>P23+P26-P28+P30-P32+P34-P36+P38+P41-P43+P45+P46-P47-P49+P50+P51+P52+P53</f>
        <v>-99223</v>
      </c>
      <c r="Q54" s="121">
        <f>Q24+Q27+Q31+Q35-Q36+Q39+Q42+Q45+Q46-Q49+Q51+Q52+Q53</f>
        <v>-44531</v>
      </c>
      <c r="R54" s="121"/>
      <c r="S54" s="121"/>
      <c r="T54" s="121"/>
      <c r="U54" s="120">
        <f>U23+U26-U28+U30-U32+U34-U36+U38+U41-U43+U45+U46-U47-U49+U50+U51+U52+U53</f>
        <v>0</v>
      </c>
      <c r="V54" s="121">
        <f>V24+V27+V31+V35-V36+V39+V42+V45+V46-V49+V51+V52+V53</f>
        <v>0</v>
      </c>
      <c r="W54" s="121"/>
      <c r="X54" s="120">
        <f>X23+X26-X28+X30-X32+X34-X36+X38+X41-X43+X45+X46-X47-X49+X50+X51+X52+X53</f>
        <v>0</v>
      </c>
      <c r="Y54" s="121">
        <f>Y24+Y27+Y31+Y35-Y36+Y39+Y42+Y45+Y46-Y49+Y51+Y52+Y53</f>
        <v>0</v>
      </c>
      <c r="Z54" s="121"/>
      <c r="AA54" s="120">
        <f>AA23+AA26-AA28+AA30-AA32+AA34-AA36+AA38+AA41-AA43+AA45+AA46-AA47-AA49+AA50+AA51+AA52+AA53</f>
        <v>14280</v>
      </c>
      <c r="AB54" s="121">
        <f>AB24+AB27+AB31+AB35-AB36+AB39+AB42+AB45+AB46-AB49+AB51+AB52+AB53</f>
        <v>0</v>
      </c>
      <c r="AC54" s="121"/>
      <c r="AD54" s="120"/>
      <c r="AE54" s="294"/>
      <c r="AF54" s="294"/>
      <c r="AG54" s="294"/>
      <c r="AH54" s="294"/>
      <c r="AI54" s="120"/>
      <c r="AJ54" s="294"/>
      <c r="AK54" s="294"/>
      <c r="AL54" s="294"/>
      <c r="AM54" s="294"/>
      <c r="AN54" s="120"/>
      <c r="AO54" s="121"/>
      <c r="AP54" s="121"/>
      <c r="AQ54" s="121"/>
      <c r="AR54" s="121"/>
      <c r="AS54" s="120">
        <f>AS23+AS26-AS28+AS30-AS32+AS34-AS36+AS38+AS41-AS43+AS45+AS46-AS47-AS49+AS50+AS51+AS52+AS53</f>
        <v>-3886</v>
      </c>
      <c r="AT54" s="122">
        <f>AT23+AT26-AT28+AT30-AT32+AT34-AT36+AT38+AT41-AT43+AT45+AT46-AT47-AT49+AT50+AT51+AT52+AT53</f>
        <v>-370879</v>
      </c>
      <c r="AU54" s="122">
        <f>AU23+AU26-AU28+AU30-AU32+AU34-AU36+AU38+AU41-AU43+AU45+AU46-AU47-AU49+AU50+AU51+AU52+AU53</f>
        <v>0</v>
      </c>
      <c r="AV54" s="317"/>
      <c r="AW54" s="324"/>
    </row>
    <row r="55" spans="2:49" ht="25.5" x14ac:dyDescent="0.2">
      <c r="B55" s="187" t="s">
        <v>304</v>
      </c>
      <c r="C55" s="143" t="s">
        <v>28</v>
      </c>
      <c r="D55" s="120">
        <f>MIN(D56,D57)</f>
        <v>0</v>
      </c>
      <c r="E55" s="121">
        <f>MIN(E56,E57)</f>
        <v>0</v>
      </c>
      <c r="F55" s="121"/>
      <c r="G55" s="121"/>
      <c r="H55" s="121"/>
      <c r="I55" s="120">
        <f>MIN(I56,I57)</f>
        <v>0</v>
      </c>
      <c r="J55" s="120">
        <f>MIN(J56,J57)</f>
        <v>0</v>
      </c>
      <c r="K55" s="121">
        <f>MIN(K56,K57)</f>
        <v>0</v>
      </c>
      <c r="L55" s="121"/>
      <c r="M55" s="121"/>
      <c r="N55" s="121"/>
      <c r="O55" s="120">
        <f>MIN(O56,O57)</f>
        <v>0</v>
      </c>
      <c r="P55" s="120">
        <f>MIN(P56,P57)</f>
        <v>0</v>
      </c>
      <c r="Q55" s="121">
        <f>MIN(Q56,Q57)</f>
        <v>0</v>
      </c>
      <c r="R55" s="121"/>
      <c r="S55" s="121"/>
      <c r="T55" s="121"/>
      <c r="U55" s="120">
        <f>MIN(U56,U57)</f>
        <v>0</v>
      </c>
      <c r="V55" s="121">
        <f>MIN(V56,V57)</f>
        <v>0</v>
      </c>
      <c r="W55" s="121"/>
      <c r="X55" s="120">
        <f>MIN(X56,X57)</f>
        <v>0</v>
      </c>
      <c r="Y55" s="121">
        <f>MIN(Y56,Y57)</f>
        <v>0</v>
      </c>
      <c r="Z55" s="121"/>
      <c r="AA55" s="120">
        <f>MIN(AA56,AA57)</f>
        <v>0</v>
      </c>
      <c r="AB55" s="121">
        <f>MIN(AB56,AB57)</f>
        <v>0</v>
      </c>
      <c r="AC55" s="121"/>
      <c r="AD55" s="120"/>
      <c r="AE55" s="294"/>
      <c r="AF55" s="294"/>
      <c r="AG55" s="294"/>
      <c r="AH55" s="294"/>
      <c r="AI55" s="120"/>
      <c r="AJ55" s="294"/>
      <c r="AK55" s="294"/>
      <c r="AL55" s="294"/>
      <c r="AM55" s="294"/>
      <c r="AN55" s="120"/>
      <c r="AO55" s="121"/>
      <c r="AP55" s="121"/>
      <c r="AQ55" s="121"/>
      <c r="AR55" s="121"/>
      <c r="AS55" s="120">
        <f>MIN(AS$68,AS$69)</f>
        <v>0</v>
      </c>
      <c r="AT55" s="122">
        <f>MIN(AT$68,AT$69)</f>
        <v>0</v>
      </c>
      <c r="AU55" s="122">
        <f>MIN(AU$68,AU$69)</f>
        <v>0</v>
      </c>
      <c r="AV55" s="317"/>
      <c r="AW55" s="324"/>
    </row>
    <row r="56" spans="2:49" ht="11.85" customHeight="1" x14ac:dyDescent="0.2">
      <c r="B56" s="182" t="s">
        <v>120</v>
      </c>
      <c r="C56" s="143" t="s">
        <v>452</v>
      </c>
      <c r="D56" s="115">
        <v>0</v>
      </c>
      <c r="E56" s="116">
        <f>D56</f>
        <v>0</v>
      </c>
      <c r="F56" s="116"/>
      <c r="G56" s="116"/>
      <c r="H56" s="116"/>
      <c r="I56" s="115">
        <v>0</v>
      </c>
      <c r="J56" s="115">
        <v>0</v>
      </c>
      <c r="K56" s="116">
        <f>J56</f>
        <v>0</v>
      </c>
      <c r="L56" s="116"/>
      <c r="M56" s="116"/>
      <c r="N56" s="116"/>
      <c r="O56" s="115">
        <v>0</v>
      </c>
      <c r="P56" s="115">
        <v>0</v>
      </c>
      <c r="Q56" s="116">
        <f>P56</f>
        <v>0</v>
      </c>
      <c r="R56" s="116"/>
      <c r="S56" s="116"/>
      <c r="T56" s="116"/>
      <c r="U56" s="115">
        <v>0</v>
      </c>
      <c r="V56" s="116">
        <f>U56</f>
        <v>0</v>
      </c>
      <c r="W56" s="116"/>
      <c r="X56" s="115">
        <v>0</v>
      </c>
      <c r="Y56" s="116">
        <f>X56</f>
        <v>0</v>
      </c>
      <c r="Z56" s="116"/>
      <c r="AA56" s="115">
        <v>0</v>
      </c>
      <c r="AB56" s="116">
        <f>AA56</f>
        <v>0</v>
      </c>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v>0</v>
      </c>
      <c r="E57" s="116">
        <v>0</v>
      </c>
      <c r="F57" s="116"/>
      <c r="G57" s="116"/>
      <c r="H57" s="116"/>
      <c r="I57" s="115">
        <v>0</v>
      </c>
      <c r="J57" s="115">
        <v>0</v>
      </c>
      <c r="K57" s="116">
        <v>0</v>
      </c>
      <c r="L57" s="116"/>
      <c r="M57" s="116"/>
      <c r="N57" s="116"/>
      <c r="O57" s="115">
        <v>0</v>
      </c>
      <c r="P57" s="115">
        <v>0</v>
      </c>
      <c r="Q57" s="116">
        <v>0</v>
      </c>
      <c r="R57" s="116"/>
      <c r="S57" s="116"/>
      <c r="T57" s="116"/>
      <c r="U57" s="115">
        <v>0</v>
      </c>
      <c r="V57" s="116">
        <v>0</v>
      </c>
      <c r="W57" s="116"/>
      <c r="X57" s="115">
        <v>0</v>
      </c>
      <c r="Y57" s="116">
        <v>0</v>
      </c>
      <c r="Z57" s="116"/>
      <c r="AA57" s="115">
        <v>0</v>
      </c>
      <c r="AB57" s="116">
        <v>0</v>
      </c>
      <c r="AC57" s="116"/>
      <c r="AD57" s="115"/>
      <c r="AE57" s="294"/>
      <c r="AF57" s="294"/>
      <c r="AG57" s="294"/>
      <c r="AH57" s="294"/>
      <c r="AI57" s="115"/>
      <c r="AJ57" s="294"/>
      <c r="AK57" s="294"/>
      <c r="AL57" s="294"/>
      <c r="AM57" s="294"/>
      <c r="AN57" s="115"/>
      <c r="AO57" s="116"/>
      <c r="AP57" s="116"/>
      <c r="AQ57" s="116"/>
      <c r="AR57" s="116"/>
      <c r="AS57" s="115">
        <v>0</v>
      </c>
      <c r="AT57" s="119">
        <v>0</v>
      </c>
      <c r="AU57" s="119">
        <v>0</v>
      </c>
      <c r="AV57" s="119"/>
      <c r="AW57" s="324"/>
    </row>
    <row r="58" spans="2:49" s="11" customFormat="1" x14ac:dyDescent="0.2">
      <c r="B58" s="190" t="s">
        <v>484</v>
      </c>
      <c r="C58" s="191"/>
      <c r="D58" s="192">
        <f>0</f>
        <v>0</v>
      </c>
      <c r="E58" s="193">
        <v>0</v>
      </c>
      <c r="F58" s="193"/>
      <c r="G58" s="193"/>
      <c r="H58" s="193"/>
      <c r="I58" s="192">
        <v>0</v>
      </c>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B52" sqref="AB52"/>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v>31582.12</v>
      </c>
      <c r="D5" s="124">
        <v>-3254</v>
      </c>
      <c r="E5" s="352"/>
      <c r="F5" s="352"/>
      <c r="G5" s="318"/>
      <c r="H5" s="123">
        <v>4714617.1900000004</v>
      </c>
      <c r="I5" s="124">
        <v>52595</v>
      </c>
      <c r="J5" s="352"/>
      <c r="K5" s="352"/>
      <c r="L5" s="318"/>
      <c r="M5" s="123">
        <v>18915149.949999999</v>
      </c>
      <c r="N5" s="124">
        <v>4844707</v>
      </c>
      <c r="O5" s="352"/>
      <c r="P5" s="352"/>
      <c r="Q5" s="123">
        <v>0</v>
      </c>
      <c r="R5" s="124">
        <v>0</v>
      </c>
      <c r="S5" s="352"/>
      <c r="T5" s="352"/>
      <c r="U5" s="123">
        <v>0</v>
      </c>
      <c r="V5" s="124">
        <v>0</v>
      </c>
      <c r="W5" s="352"/>
      <c r="X5" s="352"/>
      <c r="Y5" s="123">
        <v>463432.41</v>
      </c>
      <c r="Z5" s="124">
        <v>418956</v>
      </c>
      <c r="AA5" s="352"/>
      <c r="AB5" s="352"/>
      <c r="AC5" s="353"/>
      <c r="AD5" s="352"/>
      <c r="AE5" s="352"/>
      <c r="AF5" s="352"/>
      <c r="AG5" s="353"/>
      <c r="AH5" s="352"/>
      <c r="AI5" s="352"/>
      <c r="AJ5" s="352"/>
      <c r="AK5" s="353"/>
      <c r="AL5" s="124"/>
      <c r="AM5" s="352"/>
      <c r="AN5" s="354"/>
    </row>
    <row r="6" spans="1:40" s="15" customFormat="1" ht="25.5" x14ac:dyDescent="0.2">
      <c r="A6" s="148"/>
      <c r="B6" s="197" t="s">
        <v>311</v>
      </c>
      <c r="C6" s="115">
        <v>30260</v>
      </c>
      <c r="D6" s="116">
        <v>-3233</v>
      </c>
      <c r="E6" s="121">
        <f>SUM('Pt 1 Summary of Data'!E$12,'Pt 1 Summary of Data'!E$22)+SUM('Pt 1 Summary of Data'!G$12,'Pt 1 Summary of Data'!G$22)-SUM('Pt 1 Summary of Data'!H$12,'Pt 1 Summary of Data'!H$22)</f>
        <v>-1430</v>
      </c>
      <c r="F6" s="121">
        <f>SUM(C6:E6)</f>
        <v>25597</v>
      </c>
      <c r="G6" s="122">
        <f>'Pt 1 Summary of Data'!I12+'Pt 1 Summary of Data'!I22</f>
        <v>0</v>
      </c>
      <c r="H6" s="115">
        <v>4822455</v>
      </c>
      <c r="I6" s="116">
        <v>50120</v>
      </c>
      <c r="J6" s="121">
        <f>'Pt 1 Summary of Data'!K12+'Pt 1 Summary of Data'!K22</f>
        <v>-1068</v>
      </c>
      <c r="K6" s="121">
        <f>SUM(H6:J6)</f>
        <v>4871507</v>
      </c>
      <c r="L6" s="122">
        <f>'Pt 1 Summary of Data'!O12+'Pt 1 Summary of Data'!O22</f>
        <v>0</v>
      </c>
      <c r="M6" s="115">
        <v>18691015</v>
      </c>
      <c r="N6" s="116">
        <v>4777373</v>
      </c>
      <c r="O6" s="121">
        <f>'Pt 1 Summary of Data'!Q12+'Pt 1 Summary of Data'!Q22</f>
        <v>-44531</v>
      </c>
      <c r="P6" s="121">
        <f>SUM(M6:O6)</f>
        <v>23423857</v>
      </c>
      <c r="Q6" s="115">
        <v>0</v>
      </c>
      <c r="R6" s="116">
        <v>0</v>
      </c>
      <c r="S6" s="121">
        <f>'Pt 1 Summary of Data'!V12+'Pt 1 Summary of Data'!V22</f>
        <v>0</v>
      </c>
      <c r="T6" s="121">
        <f>SUM(Q6:S6)</f>
        <v>0</v>
      </c>
      <c r="U6" s="115">
        <v>0</v>
      </c>
      <c r="V6" s="116">
        <v>0</v>
      </c>
      <c r="W6" s="121">
        <f>'Pt 1 Summary of Data'!Y12+'Pt 1 Summary of Data'!Y22</f>
        <v>0</v>
      </c>
      <c r="X6" s="121">
        <f>SUM(U6:W6)</f>
        <v>0</v>
      </c>
      <c r="Y6" s="115">
        <v>474499</v>
      </c>
      <c r="Z6" s="116">
        <v>429022</v>
      </c>
      <c r="AA6" s="121">
        <f>'Pt 1 Summary of Data'!AB12+'Pt 1 Summary of Data'!AB22</f>
        <v>0</v>
      </c>
      <c r="AB6" s="121">
        <f>SUM(Y6:AA6)</f>
        <v>903521</v>
      </c>
      <c r="AC6" s="298"/>
      <c r="AD6" s="294"/>
      <c r="AE6" s="294"/>
      <c r="AF6" s="294"/>
      <c r="AG6" s="298"/>
      <c r="AH6" s="294"/>
      <c r="AI6" s="294"/>
      <c r="AJ6" s="294"/>
      <c r="AK6" s="298"/>
      <c r="AL6" s="116"/>
      <c r="AM6" s="121"/>
      <c r="AN6" s="259"/>
    </row>
    <row r="7" spans="1:40" x14ac:dyDescent="0.2">
      <c r="B7" s="197" t="s">
        <v>312</v>
      </c>
      <c r="C7" s="115">
        <v>114</v>
      </c>
      <c r="D7" s="116">
        <v>0</v>
      </c>
      <c r="E7" s="121">
        <f>SUM('Pt 1 Summary of Data'!E37:E41)+MAX(0,MIN('Pt 1 Summary of Data'!E42,0.3%*('Pt 1 Summary of Data'!E5-SUM(E9:E11))))</f>
        <v>0</v>
      </c>
      <c r="F7" s="121">
        <f>SUM(C7:E7)</f>
        <v>114</v>
      </c>
      <c r="G7" s="122">
        <f>SUM('Pt 1 Summary of Data'!I37:I41)+MAX(0,MIN('Pt 1 Summary of Data'!I42,0.3%*('Pt 1 Summary of Data'!I5-SUM(G9:G10))))</f>
        <v>0</v>
      </c>
      <c r="H7" s="115">
        <v>62885</v>
      </c>
      <c r="I7" s="116">
        <v>1221</v>
      </c>
      <c r="J7" s="121">
        <f>SUM('Pt 1 Summary of Data'!K37:K41)+MAX(0,MIN('Pt 1 Summary of Data'!K42,0.3%*('Pt 1 Summary of Data'!K5-SUM(J10:J11))))</f>
        <v>0</v>
      </c>
      <c r="K7" s="121">
        <f>SUM(H7:J7)</f>
        <v>64106</v>
      </c>
      <c r="L7" s="122">
        <f>SUM('Pt 1 Summary of Data'!O37:O41)+MAX(0,MIN('Pt 1 Summary of Data'!O42,0.3%*('Pt 1 Summary of Data'!O5-L10)))</f>
        <v>0</v>
      </c>
      <c r="M7" s="115">
        <v>214108</v>
      </c>
      <c r="N7" s="116">
        <v>33139</v>
      </c>
      <c r="O7" s="121">
        <f>SUM('Pt 1 Summary of Data'!Q37:Q41)+MAX(0,MIN('Pt 1 Summary of Data'!Q42,0.3%*('Pt 1 Summary of Data'!Q5)))</f>
        <v>0</v>
      </c>
      <c r="P7" s="121">
        <f>SUM(M7:O7)</f>
        <v>247247</v>
      </c>
      <c r="Q7" s="115">
        <v>0</v>
      </c>
      <c r="R7" s="116">
        <v>0</v>
      </c>
      <c r="S7" s="121">
        <f>SUM('Pt 1 Summary of Data'!V37:V41)+MAX(0,MIN('Pt 1 Summary of Data'!V42,0.3%*('Pt 1 Summary of Data'!V5)))</f>
        <v>0</v>
      </c>
      <c r="T7" s="121">
        <f>SUM(Q7:S7)</f>
        <v>0</v>
      </c>
      <c r="U7" s="115">
        <v>0</v>
      </c>
      <c r="V7" s="116">
        <v>0</v>
      </c>
      <c r="W7" s="121">
        <f>SUM('Pt 1 Summary of Data'!Y37:Y41)+MAX(0,MIN('Pt 1 Summary of Data'!Y42,0.3%*('Pt 1 Summary of Data'!Y5)))</f>
        <v>0</v>
      </c>
      <c r="X7" s="121">
        <f>SUM(U7:W7)</f>
        <v>0</v>
      </c>
      <c r="Y7" s="115">
        <v>0</v>
      </c>
      <c r="Z7" s="116">
        <v>0</v>
      </c>
      <c r="AA7" s="121">
        <f>SUM('Pt 1 Summary of Data'!AB37:AB41)+MAX(0,MIN('Pt 1 Summary of Data'!AB42,0.3%*('Pt 1 Summary of Data'!AB5)))</f>
        <v>0</v>
      </c>
      <c r="AB7" s="121">
        <f>SUM(Y7:AA7)</f>
        <v>0</v>
      </c>
      <c r="AC7" s="298"/>
      <c r="AD7" s="294"/>
      <c r="AE7" s="294"/>
      <c r="AF7" s="294"/>
      <c r="AG7" s="298"/>
      <c r="AH7" s="294"/>
      <c r="AI7" s="294"/>
      <c r="AJ7" s="294"/>
      <c r="AK7" s="298"/>
      <c r="AL7" s="116"/>
      <c r="AM7" s="121"/>
      <c r="AN7" s="259"/>
    </row>
    <row r="8" spans="1:40" x14ac:dyDescent="0.2">
      <c r="B8" s="197" t="s">
        <v>483</v>
      </c>
      <c r="C8" s="299"/>
      <c r="D8" s="295"/>
      <c r="E8" s="275">
        <f>'Pt 2 Premium and Claims'!E58</f>
        <v>0</v>
      </c>
      <c r="F8" s="275">
        <f>E8</f>
        <v>0</v>
      </c>
      <c r="G8" s="276">
        <f>'Pt 2 Premium and Claims'!I58</f>
        <v>0</v>
      </c>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f>'Pt 2 Premium and Claims'!E$15+'Pt 2 Premium and Claims'!G$15-'Pt 2 Premium and Claims'!H$15</f>
        <v>0</v>
      </c>
      <c r="F9" s="121">
        <f>E9</f>
        <v>0</v>
      </c>
      <c r="G9" s="122">
        <f>'Pt 2 Premium and Claims'!I15</f>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f>'Pt 2 Premium and Claims'!E$16+'Pt 2 Premium and Claims'!G$16-'Pt 2 Premium and Claims'!H$16</f>
        <v>0</v>
      </c>
      <c r="F10" s="121">
        <f>E10</f>
        <v>0</v>
      </c>
      <c r="G10" s="122">
        <f>'Pt 2 Premium and Claims'!I16</f>
        <v>0</v>
      </c>
      <c r="H10" s="298"/>
      <c r="I10" s="294"/>
      <c r="J10" s="121">
        <f>'Pt 2 Premium and Claims'!K16</f>
        <v>0</v>
      </c>
      <c r="K10" s="121">
        <f>J10</f>
        <v>0</v>
      </c>
      <c r="L10" s="122">
        <f>'Pt 2 Premium and Claims'!O16</f>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f>'Pt 2 Premium and Claims'!E$17+'Pt 2 Premium and Claims'!G$17-'Pt 2 Premium and Claims'!H$17</f>
        <v>0</v>
      </c>
      <c r="F11" s="121">
        <f>E11</f>
        <v>0</v>
      </c>
      <c r="G11" s="320"/>
      <c r="H11" s="298"/>
      <c r="I11" s="294"/>
      <c r="J11" s="121">
        <f>L35</f>
        <v>0</v>
      </c>
      <c r="K11" s="121">
        <f>J11</f>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f>SUM(C$6:C$7)+IF(AND(OR('Company Information'!$C$12="District of Columbia",'Company Information'!$C$12="Massachusetts",'Company Information'!$C$12="Vermont"),SUM($C$6:$F$11,$C$15:$F$16,$C$37:$D$37)&lt;&gt;0),SUM(H$6:H$7),0)</f>
        <v>30374</v>
      </c>
      <c r="D12" s="121">
        <f>SUM(D$6:D$7)+IF(AND(OR('Company Information'!$C$12="District of Columbia",'Company Information'!$C$12="Massachusetts",'Company Information'!$C$12="Vermont"),SUM($C$6:$F$11,$C$15:$F$16,$C$37:$D$37)&lt;&gt;0),SUM(I$6:I$7),0)</f>
        <v>-3233</v>
      </c>
      <c r="E12" s="121">
        <f>SUM(E$6:E$7)-SUM(E$8:E$11)+IF(AND(OR('Company Information'!$C$12="District of Columbia",'Company Information'!$C$12="Massachusetts",'Company Information'!$C$12="Vermont"),SUM($C$6:$F$11,$C$15:$F$16,$C$37:$D$37)&lt;&gt;0),SUM(J$6:J$7)-SUM(J$10:J$11),0)</f>
        <v>-1430</v>
      </c>
      <c r="F12" s="121">
        <f>IFERROR(SUM(C$12:E$12)+C$17*MAX(0,E$49-C$49)+D$17*MAX(0,E$49-D$49),0)</f>
        <v>25711</v>
      </c>
      <c r="G12" s="317"/>
      <c r="H12" s="120">
        <f>SUM(H$6:H$7)+IF(AND(OR('Company Information'!$C$12="District of Columbia",'Company Information'!$C$12="Massachusetts",'Company Information'!$C$12="Vermont"),SUM($H$6:$K$11,$H$15:$K$16,$H$37:$I$37)&lt;&gt;0),SUM(C$6:C$7),0)</f>
        <v>4885340</v>
      </c>
      <c r="I12" s="121">
        <f>SUM(I$6:I$7)+IF(AND(OR('Company Information'!$C$12="District of Columbia",'Company Information'!$C$12="Massachusetts",'Company Information'!$C$12="Vermont"),SUM($H$6:$K$11,$H$15:$K$16,$H$37:$I$37)&lt;&gt;0),SUM(D$6:D$7),0)</f>
        <v>51341</v>
      </c>
      <c r="J12" s="121">
        <f>SUM(J$6:J$7)-SUM(J$10:J$11)+IF(AND(OR('Company Information'!$C$12="District of Columbia",'Company Information'!$C$12="Massachusetts",'Company Information'!$C$12="Vermont"),SUM($H$6:$K$11,$H$15:$K$16,$H$37:$I$37)&lt;&gt;0),SUM(E$6:E$7)-SUM(E$8:E$11),0)</f>
        <v>-1068</v>
      </c>
      <c r="K12" s="121">
        <f>IFERROR(SUM(H$12:J$12)+H$17*MAX(0,J$49-H$49)+I$17*MAX(0,J$49-I$49),0)</f>
        <v>4935613</v>
      </c>
      <c r="L12" s="317"/>
      <c r="M12" s="120">
        <f>SUM(M$6:M$7)</f>
        <v>18905123</v>
      </c>
      <c r="N12" s="121">
        <f>SUM(N$6:N$7)</f>
        <v>4810512</v>
      </c>
      <c r="O12" s="121">
        <f>SUM(O$6:O$7)</f>
        <v>-44531</v>
      </c>
      <c r="P12" s="121">
        <f>SUM(M$12:O$12)+M$17*MAX(0,O$49-M$49)+N$17*MAX(0,O$49-N$49)</f>
        <v>23671104</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f>1.75*(SUM(Q$6:Q$7)+IF(AND(OR('Company Information'!$C$12="District of Columbia",'Company Information'!$C$12="Massachusetts",'Company Information'!$C$12="Vermont"),SUM($Q$6:$T$7,$Q$15:$T$16,$Q$37:$R$37)&lt;&gt;0),SUM(U$6:U$7),0))</f>
        <v>0</v>
      </c>
      <c r="R13" s="121">
        <f>1.5*(SUM(R$6:R$7)+IF(AND(OR('Company Information'!$C$12="District of Columbia",'Company Information'!$C$12="Massachusetts",'Company Information'!$C$12="Vermont"),SUM($Q$6:$T$7,$Q$15:$T$16,$Q$37:$R$37)&lt;&gt;0),SUM(V$6:V$7),0))</f>
        <v>0</v>
      </c>
      <c r="S13" s="121">
        <f>1.25*(SUM(S$6:S$7)+IF(AND(OR('Company Information'!$C$12="District of Columbia",'Company Information'!$C$12="Massachusetts",'Company Information'!$C$12="Vermont"),SUM($Q$6:$T$7,$Q$15:$T$16,$Q$37:$R$37)&lt;&gt;0),SUM(W$6:W$7),0))</f>
        <v>0</v>
      </c>
      <c r="T13" s="121">
        <f>IFERROR(1.25*(SUM(T$6:T$7)+Q$17*MAX(0,S$49-Q$49)+R$17*MAX(0,S$49-R$49)+IF(AND(OR('Company Information'!$C$12="District of Columbia",'Company Information'!$C$12="Massachusetts",'Company Information'!$C$12="Vermont"),SUM($Q$6:$T$7,$Q$15:$T$16,$Q$37:$R$37)&lt;&gt;0),SUM(X$6:X$7),0)),0)</f>
        <v>0</v>
      </c>
      <c r="U13" s="120">
        <f>1.75*(SUM(U$6:U$7)+IF(AND(OR('Company Information'!$C$12="District of Columbia",'Company Information'!$C$12="Massachusetts",'Company Information'!$C$12="Vermont"),SUM($U$6:$X$7,$U$15:$X$16,$U$37:$V$37)&lt;&gt;0),SUM(Q$6:Q$7),0))</f>
        <v>0</v>
      </c>
      <c r="V13" s="121">
        <f>1.5*(SUM(V$6:V$7)+IF(AND(OR('Company Information'!$C$12="District of Columbia",'Company Information'!$C$12="Massachusetts",'Company Information'!$C$12="Vermont"),SUM($U$6:$X$7,$U$15:$X$16,$U$37:$V$37)&lt;&gt;0),SUM(R$6:R$7),0))</f>
        <v>0</v>
      </c>
      <c r="W13" s="121">
        <f>1.25*(SUM(W$6:W$7)+IF(AND(OR('Company Information'!$C$12="District of Columbia",'Company Information'!$C$12="Massachusetts",'Company Information'!$C$12="Vermont"),SUM($U$6:$X$7,$U$15:$X$16,$U$37:$V$37)&lt;&gt;0),SUM(S$6:S$7),0))</f>
        <v>0</v>
      </c>
      <c r="X13" s="121">
        <f>IFERROR(1.25*(SUM(X$6:X$7)+U$17*MAX(0,W$49-U$49)+V$17*MAX(0,W$49-V$49)+IF(AND(OR('Company Information'!$C$12="District of Columbia",'Company Information'!$C$12="Massachusetts",'Company Information'!$C$12="Vermont"),SUM($U$6:$X$7,$U$15:$X$16,$U$37:$V$37)&lt;&gt;0),SUM(T$6:T$7),0)),0)</f>
        <v>0</v>
      </c>
      <c r="Y13" s="120">
        <f>1.75*SUM(Y$6:Y$7)</f>
        <v>830373.25</v>
      </c>
      <c r="Z13" s="121">
        <f>1.5*SUM(Z$6:Z$7)</f>
        <v>643533</v>
      </c>
      <c r="AA13" s="121">
        <f>1.25*SUM(AA$6:AA$7)</f>
        <v>0</v>
      </c>
      <c r="AB13" s="121">
        <f>1.25*(SUM(AB$6:AB$7)+Y$17*MAX(0,AA$49-Y$49)+Z$17*MAX(0,AA$49-Z$49))</f>
        <v>1129401.25</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v>35556</v>
      </c>
      <c r="D15" s="124">
        <v>0</v>
      </c>
      <c r="E15" s="112">
        <f>SUM('Pt 1 Summary of Data'!E$5:E$7)+SUM('Pt 1 Summary of Data'!G$5:G$7)-SUM('Pt 1 Summary of Data'!H$5:H$7)-SUM(E$9:E$11)+D$55</f>
        <v>0</v>
      </c>
      <c r="F15" s="112">
        <f>SUM(C15:E15)</f>
        <v>35556</v>
      </c>
      <c r="G15" s="113">
        <f>SUM('Pt 1 Summary of Data'!I$5:I$7)-SUM(G$9:G$10)</f>
        <v>0</v>
      </c>
      <c r="H15" s="123">
        <v>5468039</v>
      </c>
      <c r="I15" s="124">
        <v>199654</v>
      </c>
      <c r="J15" s="112">
        <f>SUM('Pt 1 Summary of Data'!K$5:K$7)+SUM('Pt 1 Summary of Data'!M$5:M$7)-SUM('Pt 1 Summary of Data'!N$5:N$7)-SUM(J$10:J$11)+I$55</f>
        <v>0</v>
      </c>
      <c r="K15" s="112">
        <f>SUM(H15:J15)</f>
        <v>5667693</v>
      </c>
      <c r="L15" s="113">
        <f>SUM('Pt 1 Summary of Data'!O5:O7)-L10</f>
        <v>0</v>
      </c>
      <c r="M15" s="123">
        <v>23326004</v>
      </c>
      <c r="N15" s="124">
        <v>5676653</v>
      </c>
      <c r="O15" s="112">
        <f>SUM('Pt 1 Summary of Data'!Q5:Q7)+N55</f>
        <v>44</v>
      </c>
      <c r="P15" s="112">
        <f>SUM(M15:O15)</f>
        <v>29002701</v>
      </c>
      <c r="Q15" s="123">
        <v>0</v>
      </c>
      <c r="R15" s="124">
        <v>0</v>
      </c>
      <c r="S15" s="112">
        <f>SUM('Pt 1 Summary of Data'!V5:V7)+R55</f>
        <v>0</v>
      </c>
      <c r="T15" s="112">
        <f>SUM(Q15:S15)</f>
        <v>0</v>
      </c>
      <c r="U15" s="123">
        <v>0</v>
      </c>
      <c r="V15" s="124">
        <v>0</v>
      </c>
      <c r="W15" s="112">
        <f>SUM('Pt 1 Summary of Data'!Y5:Y7)+V55</f>
        <v>0</v>
      </c>
      <c r="X15" s="112">
        <f>SUM(U15:W15)</f>
        <v>0</v>
      </c>
      <c r="Y15" s="123">
        <v>1026110</v>
      </c>
      <c r="Z15" s="124">
        <v>963823</v>
      </c>
      <c r="AA15" s="112">
        <f>SUM('Pt 1 Summary of Data'!AB5:AB7)+Z55</f>
        <v>0</v>
      </c>
      <c r="AB15" s="112">
        <f>SUM(Y15:AA15)</f>
        <v>1989933</v>
      </c>
      <c r="AC15" s="353"/>
      <c r="AD15" s="352"/>
      <c r="AE15" s="352"/>
      <c r="AF15" s="352"/>
      <c r="AG15" s="353"/>
      <c r="AH15" s="352"/>
      <c r="AI15" s="352"/>
      <c r="AJ15" s="352"/>
      <c r="AK15" s="353"/>
      <c r="AL15" s="124"/>
      <c r="AM15" s="112"/>
      <c r="AN15" s="260"/>
    </row>
    <row r="16" spans="1:40" x14ac:dyDescent="0.2">
      <c r="B16" s="197" t="s">
        <v>313</v>
      </c>
      <c r="C16" s="115">
        <v>-1329</v>
      </c>
      <c r="D16" s="116">
        <v>7320</v>
      </c>
      <c r="E16" s="121">
        <f>'Pt 1 Summary of Data'!E25+'Pt 1 Summary of Data'!E26+'Pt 1 Summary of Data'!E27+'Pt 1 Summary of Data'!E28+'Pt 1 Summary of Data'!E30+'Pt 1 Summary of Data'!E31+'Pt 1 Summary of Data'!E34+'Pt 1 Summary of Data'!E35+'Pt 3 MLR and Rebate Calculation'!D56</f>
        <v>-291</v>
      </c>
      <c r="F16" s="121">
        <f>SUM(C16:E16)</f>
        <v>5700</v>
      </c>
      <c r="G16" s="122">
        <f>'Pt 1 Summary of Data'!I25+'Pt 1 Summary of Data'!I26+'Pt 1 Summary of Data'!I27+'Pt 1 Summary of Data'!I28+'Pt 1 Summary of Data'!I30+'Pt 1 Summary of Data'!I31+'Pt 1 Summary of Data'!I34+'Pt 1 Summary of Data'!I35</f>
        <v>0</v>
      </c>
      <c r="H16" s="115">
        <v>222753</v>
      </c>
      <c r="I16" s="116">
        <v>8806</v>
      </c>
      <c r="J16" s="121">
        <f>'Pt 1 Summary of Data'!K25+'Pt 1 Summary of Data'!K26+'Pt 1 Summary of Data'!K27+'Pt 1 Summary of Data'!K28+'Pt 1 Summary of Data'!K30+'Pt 1 Summary of Data'!K31+'Pt 1 Summary of Data'!K34+'Pt 1 Summary of Data'!K35+'Pt 3 MLR and Rebate Calculation'!I56</f>
        <v>-4718</v>
      </c>
      <c r="K16" s="121">
        <f>SUM(H16:J16)</f>
        <v>226841</v>
      </c>
      <c r="L16" s="122">
        <f>'Pt 1 Summary of Data'!O25+'Pt 1 Summary of Data'!O26+'Pt 1 Summary of Data'!O27+'Pt 1 Summary of Data'!O28+'Pt 1 Summary of Data'!O30+'Pt 1 Summary of Data'!O31+'Pt 1 Summary of Data'!O34+'Pt 1 Summary of Data'!O35</f>
        <v>0</v>
      </c>
      <c r="M16" s="115">
        <v>816597</v>
      </c>
      <c r="N16" s="116">
        <v>329571</v>
      </c>
      <c r="O16" s="121">
        <f>'Pt 1 Summary of Data'!Q25+'Pt 1 Summary of Data'!Q26+'Pt 1 Summary of Data'!Q27+'Pt 1 Summary of Data'!Q28+'Pt 1 Summary of Data'!Q30+'Pt 1 Summary of Data'!Q31+'Pt 1 Summary of Data'!Q34+'Pt 1 Summary of Data'!Q35+'Pt 3 MLR and Rebate Calculation'!N56</f>
        <v>-18881</v>
      </c>
      <c r="P16" s="121">
        <f>SUM(M16:O16)</f>
        <v>1127287</v>
      </c>
      <c r="Q16" s="115">
        <v>0</v>
      </c>
      <c r="R16" s="116">
        <v>0</v>
      </c>
      <c r="S16" s="121">
        <f>'Pt 1 Summary of Data'!V25+'Pt 1 Summary of Data'!V26+'Pt 1 Summary of Data'!V27+'Pt 1 Summary of Data'!V28+'Pt 1 Summary of Data'!V30+'Pt 1 Summary of Data'!V31+'Pt 1 Summary of Data'!V34+'Pt 1 Summary of Data'!V35+'Pt 3 MLR and Rebate Calculation'!R56</f>
        <v>0</v>
      </c>
      <c r="T16" s="121">
        <f>SUM(Q16:S16)</f>
        <v>0</v>
      </c>
      <c r="U16" s="115">
        <v>0</v>
      </c>
      <c r="V16" s="116">
        <v>0</v>
      </c>
      <c r="W16" s="121">
        <f>'Pt 1 Summary of Data'!Y25+'Pt 1 Summary of Data'!Y26+'Pt 1 Summary of Data'!Y27+'Pt 1 Summary of Data'!Y28+'Pt 1 Summary of Data'!Y30+'Pt 1 Summary of Data'!Y31+'Pt 1 Summary of Data'!Y34+'Pt 1 Summary of Data'!Y35+'Pt 3 MLR and Rebate Calculation'!V56</f>
        <v>0</v>
      </c>
      <c r="X16" s="121">
        <f>SUM(U16:W16)</f>
        <v>0</v>
      </c>
      <c r="Y16" s="115">
        <v>126705</v>
      </c>
      <c r="Z16" s="116">
        <v>151559</v>
      </c>
      <c r="AA16" s="121">
        <f>'Pt 1 Summary of Data'!AB25+'Pt 1 Summary of Data'!AB26+'Pt 1 Summary of Data'!AB27+'Pt 1 Summary of Data'!AB28+'Pt 1 Summary of Data'!AB30+'Pt 1 Summary of Data'!AB31+'Pt 1 Summary of Data'!AB34+'Pt 1 Summary of Data'!AB35+'Pt 3 MLR and Rebate Calculation'!Z56</f>
        <v>1278</v>
      </c>
      <c r="AB16" s="121">
        <f>SUM(Y16:AA16)</f>
        <v>279542</v>
      </c>
      <c r="AC16" s="298"/>
      <c r="AD16" s="294"/>
      <c r="AE16" s="294"/>
      <c r="AF16" s="294"/>
      <c r="AG16" s="298"/>
      <c r="AH16" s="294"/>
      <c r="AI16" s="294"/>
      <c r="AJ16" s="294"/>
      <c r="AK16" s="298"/>
      <c r="AL16" s="116"/>
      <c r="AM16" s="121"/>
      <c r="AN16" s="259"/>
    </row>
    <row r="17" spans="1:40" s="82" customFormat="1" x14ac:dyDescent="0.2">
      <c r="A17" s="149"/>
      <c r="B17" s="198" t="s">
        <v>320</v>
      </c>
      <c r="C17" s="120">
        <f>C$15-C$16+IF(AND(OR('Company Information'!$C$12="District of Columbia",'Company Information'!$C$12="Massachusetts",'Company Information'!$C$12="Vermont"),SUM($C$6:$F$11,$C$15:$F$16,$C$37:$D$37)&lt;&gt;0),H$15-H$16,0)</f>
        <v>36885</v>
      </c>
      <c r="D17" s="121">
        <f>D$15-D$16+IF(AND(OR('Company Information'!$C$12="District of Columbia",'Company Information'!$C$12="Massachusetts",'Company Information'!$C$12="Vermont"),SUM($C$6:$F$11,$C$15:$F$16,$C$37:$D$37)&lt;&gt;0),I$15-I$16,0)</f>
        <v>-7320</v>
      </c>
      <c r="E17" s="121">
        <f>E$15-E$16+IF(AND(OR('Company Information'!$C$12="District of Columbia",'Company Information'!$C$12="Massachusetts",'Company Information'!$C$12="Vermont"),SUM($C$6:$F$11,$C$15:$F$16,$C$37:$D$37)&lt;&gt;0),J$15-J$16,0)</f>
        <v>291</v>
      </c>
      <c r="F17" s="121">
        <f>F$15-F$16+IF(AND(OR('Company Information'!$C$12="District of Columbia",'Company Information'!$C$12="Massachusetts",'Company Information'!$C$12="Vermont"),SUM($C$6:$F$11,$C$15:$F$16,$C$37:$D$37)&lt;&gt;0),K$15-K$16,0)</f>
        <v>29856</v>
      </c>
      <c r="G17" s="320"/>
      <c r="H17" s="120">
        <f>H$15-H$16+IF(AND(OR('Company Information'!$C$12="District of Columbia",'Company Information'!$C$12="Massachusetts",'Company Information'!$C$12="Vermont"),SUM($H$6:$K$11,$H$15:$K$16,$H$37:$I$37)&lt;&gt;0),C$15-C$16,0)</f>
        <v>5245286</v>
      </c>
      <c r="I17" s="121">
        <f>I$15-I$16+IF(AND(OR('Company Information'!$C$12="District of Columbia",'Company Information'!$C$12="Massachusetts",'Company Information'!$C$12="Vermont"),SUM($H$6:$K$11,$H$15:$K$16,$H$37:$I$37)&lt;&gt;0),D$15-D$16,0)</f>
        <v>190848</v>
      </c>
      <c r="J17" s="121">
        <f>J$15-J$16+IF(AND(OR('Company Information'!$C$12="District of Columbia",'Company Information'!$C$12="Massachusetts",'Company Information'!$C$12="Vermont"),SUM($H$6:$K$11,$H$15:$K$16,$H$37:$I$37)&lt;&gt;0),E$15-E$16,0)</f>
        <v>4718</v>
      </c>
      <c r="K17" s="121">
        <f>K$15-K$16+IF(AND(OR('Company Information'!$C$12="District of Columbia",'Company Information'!$C$12="Massachusetts",'Company Information'!$C$12="Vermont"),SUM($H$6:$K$11,$H$15:$K$16,$H$37:$I$37)&lt;&gt;0),F$15-F$16,0)</f>
        <v>5440852</v>
      </c>
      <c r="L17" s="320"/>
      <c r="M17" s="120">
        <f>M$15-M$16</f>
        <v>22509407</v>
      </c>
      <c r="N17" s="121">
        <f>N$15-N$16</f>
        <v>5347082</v>
      </c>
      <c r="O17" s="121">
        <f>O$15-O$16</f>
        <v>18925</v>
      </c>
      <c r="P17" s="121">
        <f>P$15-P$16</f>
        <v>27875414</v>
      </c>
      <c r="Q17" s="120">
        <f>Q$15-Q$16+IF(AND(OR('Company Information'!$C$12="District of Columbia",'Company Information'!$C$12="Massachusetts",'Company Information'!$C$12="Vermont"),SUM($Q$6:$T$7,$Q$15:$T$16,$Q$37:$R$37)&lt;&gt;0),U$15-U$16,0)</f>
        <v>0</v>
      </c>
      <c r="R17" s="121">
        <f>R$15-R$16+IF(AND(OR('Company Information'!$C$12="District of Columbia",'Company Information'!$C$12="Massachusetts",'Company Information'!$C$12="Vermont"),SUM($Q$6:$T$7,$Q$15:$T$16,$Q$37:$R$37)&lt;&gt;0),V$15-V$16,0)</f>
        <v>0</v>
      </c>
      <c r="S17" s="121">
        <f>S$15-S$16+IF(AND(OR('Company Information'!$C$12="District of Columbia",'Company Information'!$C$12="Massachusetts",'Company Information'!$C$12="Vermont"),SUM($Q$6:$T$7,$Q$15:$T$16,$Q$37:$R$37)&lt;&gt;0),W$15-W$16,0)</f>
        <v>0</v>
      </c>
      <c r="T17" s="121">
        <f>T$15-T$16+IF(AND(OR('Company Information'!$C$12="District of Columbia",'Company Information'!$C$12="Massachusetts",'Company Information'!$C$12="Vermont"),SUM($Q$6:$T$7,$Q$15:$T$16,$Q$37:$R$37)&lt;&gt;0),X$15-X$16,0)</f>
        <v>0</v>
      </c>
      <c r="U17" s="120">
        <f>U$15-U$16+IF(AND(OR('Company Information'!$C$12="District of Columbia",'Company Information'!$C$12="Massachusetts",'Company Information'!$C$12="Vermont"),SUM($U$6:$X$7,$U$15:$X$16,$U$37:$V$37)&lt;&gt;0),Q$15-Q$16,0)</f>
        <v>0</v>
      </c>
      <c r="V17" s="121">
        <f>V$15-V$16+IF(AND(OR('Company Information'!$C$12="District of Columbia",'Company Information'!$C$12="Massachusetts",'Company Information'!$C$12="Vermont"),SUM($U$6:$X$7,$U$15:$X$16,$U$37:$V$37)&lt;&gt;0),R$15-R$16,0)</f>
        <v>0</v>
      </c>
      <c r="W17" s="121">
        <f>W$15-W$16+IF(AND(OR('Company Information'!$C$12="District of Columbia",'Company Information'!$C$12="Massachusetts",'Company Information'!$C$12="Vermont"),SUM($U$6:$X$7,$U$15:$X$16,$U$37:$V$37)&lt;&gt;0),S$15-S$16,0)</f>
        <v>0</v>
      </c>
      <c r="X17" s="121">
        <f>X$15-X$16+IF(AND(OR('Company Information'!$C$12="District of Columbia",'Company Information'!$C$12="Massachusetts",'Company Information'!$C$12="Vermont"),SUM($U$6:$X$7,$U$15:$X$16,$U$37:$V$37)&lt;&gt;0),T$15-T$16,0)</f>
        <v>0</v>
      </c>
      <c r="Y17" s="120">
        <f>Y$15-Y$16</f>
        <v>899405</v>
      </c>
      <c r="Z17" s="121">
        <f>Z$15-Z$16</f>
        <v>812264</v>
      </c>
      <c r="AA17" s="121">
        <f>AA$15-AA$16</f>
        <v>-1278</v>
      </c>
      <c r="AB17" s="121">
        <f>AB$15-AB$16</f>
        <v>1710391</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f>SUM(G$6:G$7)-SUM(G$8:G$10)+IF(AND(OR('Company Information'!$C$12="District of Columbia",'Company Information'!$C$12="Massachusetts",'Company Information'!$C$12="Vermont"),SUM($G$6:$G$10,$G$15:$G$16)&lt;&gt;0),SUM(L$6:L$7)-L$10,0)</f>
        <v>0</v>
      </c>
      <c r="H19" s="353"/>
      <c r="I19" s="352"/>
      <c r="J19" s="352"/>
      <c r="K19" s="352"/>
      <c r="L19" s="113">
        <f>SUM(L$6:L$7)-L$10+IF(AND(OR('Company Information'!$C$12="District of Columbia",'Company Information'!$C$12="Massachusetts",'Company Information'!$C$12="Vermont"),SUM($L$6:$L$10,$L$15:$L$16)&lt;&gt;0),SUM(G$6:G$7)-SUM(G$8:G$10),0)</f>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f>SUM('Pt 1 Summary of Data'!I$44:I$47,'Pt 1 Summary of Data'!I$49:I$51)+IF(AND(OR('Company Information'!$C$12="District of Columbia",'Company Information'!$C$12="Massachusetts",'Company Information'!$C$12="Vermont"),SUM($G$6:$G$10,$G$15:$G$16)&lt;&gt;0),SUM('Pt 1 Summary of Data'!O$44:O$47,'Pt 1 Summary of Data'!O$49:O$51),0)</f>
        <v>0</v>
      </c>
      <c r="H20" s="298"/>
      <c r="I20" s="294"/>
      <c r="J20" s="294"/>
      <c r="K20" s="294"/>
      <c r="L20" s="122">
        <f>SUM('Pt 1 Summary of Data'!O$44:O$47,'Pt 1 Summary of Data'!O$49:O$51)+IF(AND(OR('Company Information'!$C$12="District of Columbia",'Company Information'!$C$12="Massachusetts",'Company Information'!$C$12="Vermont"),SUM($L$6:$L$10,$L$15:$L$16)&lt;&gt;0),SUM('Pt 1 Summary of Data'!I$44:I$47,'Pt 1 Summary of Data'!I$49:I$51),0)</f>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f>IF(G$15-G$16+IF(AND(OR('Company Information'!$C$12="District of Columbia",'Company Information'!$C$12="Massachusetts",'Company Information'!$C$12="Vermont"),SUM($G$6:$G$10,$G$15:$G$16)&lt;&gt;0),L$15-L$16,0)=0,0,G$19/(G$15-G$16+IF(AND(OR('Company Information'!$C$12="District of Columbia",'Company Information'!$C$12="Massachusetts",'Company Information'!$C$12="Vermont"),SUM($G$6:$G$10,$G$15:$G$16)&lt;&gt;0),L$15-L$16,0)))</f>
        <v>0</v>
      </c>
      <c r="H21" s="298"/>
      <c r="I21" s="294"/>
      <c r="J21" s="294"/>
      <c r="K21" s="294"/>
      <c r="L21" s="261">
        <f>IF(L$15-L$16+IF(AND(OR('Company Information'!$C$12="District of Columbia",'Company Information'!$C$12="Massachusetts",'Company Information'!$C$12="Vermont"),SUM($L$6:$L$10,$L$15:$L$16)&lt;&gt;0),G$15-G$16,0)=0,0,L$19/(L$15-L$16+IF(AND(OR('Company Information'!$C$12="District of Columbia",'Company Information'!$C$12="Massachusetts",'Company Information'!$C$12="Vermont"),SUM($L$6:$L$10,$L$15:$L$16)&lt;&gt;0),G$15-G$16,0)))</f>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f>0</f>
        <v>0</v>
      </c>
      <c r="H22" s="298"/>
      <c r="I22" s="294"/>
      <c r="J22" s="294"/>
      <c r="K22" s="294"/>
      <c r="L22" s="145">
        <f>0</f>
        <v>0</v>
      </c>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f>MAX(MAX(0,G24),MAX(0,G25))</f>
        <v>0</v>
      </c>
      <c r="H23" s="298"/>
      <c r="I23" s="294"/>
      <c r="J23" s="294"/>
      <c r="K23" s="294"/>
      <c r="L23" s="122">
        <f>MAX(MAX(0,L24),MAX(0,L25))</f>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f>G$15-G$19-G$16-G$20+IF(AND(OR('Company Information'!$C$12="District of Columbia",'Company Information'!$C$12="Massachusetts",'Company Information'!$C$12="Vermont"),SUM($G$6:$G$10,$G$15:$G$16)&lt;&gt;0),L$15-L$16,0)</f>
        <v>0</v>
      </c>
      <c r="H24" s="298"/>
      <c r="I24" s="294"/>
      <c r="J24" s="294"/>
      <c r="K24" s="294"/>
      <c r="L24" s="122">
        <f>L$15-L$19-L$16-L$20+IF(AND(OR('Company Information'!$C$12="District of Columbia",'Company Information'!$C$12="Massachusetts",'Company Information'!$C$12="Vermont"),SUM($L$6:$L$10,$L$15:$L$16)&lt;&gt;0),G$15-G$16,0)</f>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f>(3%+G$22)*(G$15-G$16+IF(AND(OR('Company Information'!$C$12="District of Columbia",'Company Information'!$C$12="Massachusetts",'Company Information'!$C$12="Vermont"),SUM($G$6:$G$10,$G$15:$G$16)&lt;&gt;0),L$15-L$16,0))</f>
        <v>0</v>
      </c>
      <c r="H25" s="298"/>
      <c r="I25" s="294"/>
      <c r="J25" s="294"/>
      <c r="K25" s="294"/>
      <c r="L25" s="122">
        <f>(3%+L$22)*(L$15-L$16+IF(AND(OR('Company Information'!$C$12="District of Columbia",'Company Information'!$C$12="Massachusetts",'Company Information'!$C$12="Vermont"),SUM($L$6:$L$10,$L$15:$L$16)&lt;&gt;0),G$15-G$16,0))</f>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f>MIN(MAX(0,G27),MAX(0,G28))</f>
        <v>0</v>
      </c>
      <c r="H26" s="298"/>
      <c r="I26" s="294"/>
      <c r="J26" s="294"/>
      <c r="K26" s="294"/>
      <c r="L26" s="122">
        <f>MIN(MAX(0,L27),MAX(0,L28))</f>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f>G$20+G$23+G$16+IF(AND(OR('Company Information'!$C$12="District of Columbia",'Company Information'!$C$12="Massachusetts",'Company Information'!$C$12="Vermont"),SUM($G$6:$G$10,$G$15:$G$16)&lt;&gt;0),L$16,0)</f>
        <v>0</v>
      </c>
      <c r="H27" s="298"/>
      <c r="I27" s="294"/>
      <c r="J27" s="294"/>
      <c r="K27" s="294"/>
      <c r="L27" s="122">
        <f>L$20+L$23+L$16+IF(AND(OR('Company Information'!$C$12="District of Columbia",'Company Information'!$C$12="Massachusetts",'Company Information'!$C$12="Vermont"),SUM($L$6:$L$10,$L$15:$L$16)&lt;&gt;0),G$16,0)</f>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f>(20%+G$22)*(G$15-G$16+IF(AND(OR('Company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8" s="298"/>
      <c r="I28" s="294"/>
      <c r="J28" s="294"/>
      <c r="K28" s="294"/>
      <c r="L28" s="122">
        <f>(20%+L$22)*(L$15-L$16+IF(AND(OR('Company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9" s="298"/>
      <c r="I29" s="294"/>
      <c r="J29" s="294"/>
      <c r="K29" s="294"/>
      <c r="L29" s="122">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f>G$15+IF(AND(OR('Company Information'!$C$12="District of Columbia",'Company Information'!$C$12="Massachusetts",'Company Information'!$C$12="Vermont"),SUM($G$6:$G$10,$G$15:$G$16)&lt;&gt;0),L$15,0)-G$26</f>
        <v>0</v>
      </c>
      <c r="H30" s="298"/>
      <c r="I30" s="294"/>
      <c r="J30" s="294"/>
      <c r="K30" s="294"/>
      <c r="L30" s="122">
        <f>L$15+IF(AND(OR('Company Information'!$C$12="District of Columbia",'Company Information'!$C$12="Massachusetts",'Company Information'!$C$12="Vermont"),SUM($L$6:$L$10,$L$15:$L$16)&lt;&gt;0),G$15,0)-L$26</f>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f>MIN(MAX(0,G27),MAX(0,G29))</f>
        <v>0</v>
      </c>
      <c r="H31" s="298"/>
      <c r="I31" s="294"/>
      <c r="J31" s="294"/>
      <c r="K31" s="294"/>
      <c r="L31" s="122">
        <f>MIN(MAX(0,L27),MAX(0,L29))</f>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f>G$15+IF(AND(OR('Company Information'!$C$12="District of Columbia",'Company Information'!$C$12="Massachusetts",'Company Information'!$C$12="Vermont"),SUM($G$6:$G$10,$G$15:$G$16)&lt;&gt;0),L$15,0)-G$31</f>
        <v>0</v>
      </c>
      <c r="H32" s="298"/>
      <c r="I32" s="294"/>
      <c r="J32" s="294"/>
      <c r="K32" s="294"/>
      <c r="L32" s="122">
        <f>L$15+IF(AND(OR('Company Information'!$C$12="District of Columbia",'Company Information'!$C$12="Massachusetts",'Company Information'!$C$12="Vermont"),SUM($L$6:$L$10,$L$15:$L$16)&lt;&gt;0),G$15,0)-L$31</f>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f>IF(G32=0,0,G19/G32)</f>
        <v>0</v>
      </c>
      <c r="H33" s="360"/>
      <c r="I33" s="361"/>
      <c r="J33" s="361"/>
      <c r="K33" s="361"/>
      <c r="L33" s="381">
        <f>IF(L32=0,0,L19/L32)</f>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f>0</f>
        <v>0</v>
      </c>
      <c r="H34" s="298"/>
      <c r="I34" s="294"/>
      <c r="J34" s="294"/>
      <c r="K34" s="294"/>
      <c r="L34" s="122">
        <f>0</f>
        <v>0</v>
      </c>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f>0</f>
        <v>0</v>
      </c>
      <c r="H35" s="298"/>
      <c r="I35" s="294"/>
      <c r="J35" s="294"/>
      <c r="K35" s="294"/>
      <c r="L35" s="122">
        <f>0</f>
        <v>0</v>
      </c>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3</v>
      </c>
      <c r="D37" s="128">
        <v>0</v>
      </c>
      <c r="E37" s="262">
        <f>'Pt 1 Summary of Data'!E60</f>
        <v>0</v>
      </c>
      <c r="F37" s="262">
        <f>SUM(C37:E37)</f>
        <v>3</v>
      </c>
      <c r="G37" s="318"/>
      <c r="H37" s="127">
        <v>1994</v>
      </c>
      <c r="I37" s="128">
        <v>49</v>
      </c>
      <c r="J37" s="262">
        <f>'Pt 1 Summary of Data'!K60</f>
        <v>0</v>
      </c>
      <c r="K37" s="262">
        <f>SUM(H37:J37)</f>
        <v>2043</v>
      </c>
      <c r="L37" s="318"/>
      <c r="M37" s="127">
        <v>6657</v>
      </c>
      <c r="N37" s="128">
        <v>1562</v>
      </c>
      <c r="O37" s="262">
        <f>'Pt 1 Summary of Data'!Q60</f>
        <v>0</v>
      </c>
      <c r="P37" s="262">
        <f>SUM(M37:O37)</f>
        <v>8219</v>
      </c>
      <c r="Q37" s="127">
        <v>0</v>
      </c>
      <c r="R37" s="128">
        <v>0</v>
      </c>
      <c r="S37" s="262">
        <f>'Pt 1 Summary of Data'!V60</f>
        <v>0</v>
      </c>
      <c r="T37" s="262">
        <f>SUM(Q37:S37)</f>
        <v>0</v>
      </c>
      <c r="U37" s="127">
        <v>0</v>
      </c>
      <c r="V37" s="128">
        <v>0</v>
      </c>
      <c r="W37" s="262">
        <f>'Pt 1 Summary of Data'!Y60</f>
        <v>0</v>
      </c>
      <c r="X37" s="262">
        <f>SUM(U37:W37)</f>
        <v>0</v>
      </c>
      <c r="Y37" s="127">
        <v>1124</v>
      </c>
      <c r="Z37" s="128">
        <v>1056</v>
      </c>
      <c r="AA37" s="262">
        <f>'Pt 1 Summary of Data'!AB60</f>
        <v>0</v>
      </c>
      <c r="AB37" s="262">
        <f>SUM(Y37:AA37)</f>
        <v>2180</v>
      </c>
      <c r="AC37" s="353"/>
      <c r="AD37" s="352"/>
      <c r="AE37" s="352"/>
      <c r="AF37" s="352"/>
      <c r="AG37" s="353"/>
      <c r="AH37" s="352"/>
      <c r="AI37" s="352"/>
      <c r="AJ37" s="352"/>
      <c r="AK37" s="353"/>
      <c r="AL37" s="128"/>
      <c r="AM37" s="262"/>
      <c r="AN37" s="263"/>
    </row>
    <row r="38" spans="1:40" x14ac:dyDescent="0.2">
      <c r="B38" s="197" t="s">
        <v>322</v>
      </c>
      <c r="C38" s="357"/>
      <c r="D38" s="358"/>
      <c r="E38" s="358"/>
      <c r="F38" s="273">
        <f ca="1">IF(OR(F$37&lt;1000,F$37&gt;=75000,AND(C$37&gt;=1000,D$37&gt;=1000,E$37&gt;=1000,C$44&lt;C$49,D$44&lt;D$49,E$44&lt;E$49)),0,VLOOKUP(F$37,'Reference Tables'!$A$4:$B$11,2)+((F$37-VLOOKUP(F$37,'Reference Tables'!$A$4:$B$11,1))*(OFFSET(INDEX('Reference Tables'!$A$4:$A$11,MATCH(F$37,'Reference Tables'!$A$4:$A$11)),1,1)-VLOOKUP(F$37,'Reference Tables'!$A$4:$B$11,2))/(OFFSET(INDEX('Reference Tables'!$A$4:$A$11,MATCH(F$37,'Reference Tables'!$A$4:$A$11)),1,0)-VLOOKUP(F$37,'Reference Tables'!$A$4:$B$11,1))))</f>
        <v>0</v>
      </c>
      <c r="G38" s="359"/>
      <c r="H38" s="357"/>
      <c r="I38" s="358"/>
      <c r="J38" s="358"/>
      <c r="K38" s="273">
        <f ca="1">IF(OR(K$37&lt;1000,K$37&gt;=75000,AND(H$37&gt;=1000,I$37&gt;=1000,J$37&gt;=1000,H$44&lt;H$49,I$44&lt;I$49,J$44&lt;J$49)),0,VLOOKUP(K$37,'Reference Tables'!$A$4:$B$11,2)+((K$37-VLOOKUP(K$37,'Reference Tables'!$A$4:$B$11,1))*(OFFSET(INDEX('Reference Tables'!$A$4:$A$11,MATCH(K$37,'Reference Tables'!$A$4:$A$11)),1,1)-VLOOKUP(K$37,'Reference Tables'!$A$4:$B$11,2))/(OFFSET(INDEX('Reference Tables'!$A$4:$A$11,MATCH(K$37,'Reference Tables'!$A$4:$A$11)),1,0)-VLOOKUP(K$37,'Reference Tables'!$A$4:$B$11,1))))</f>
        <v>6.1444666666666668E-2</v>
      </c>
      <c r="L38" s="359"/>
      <c r="M38" s="357"/>
      <c r="N38" s="358"/>
      <c r="O38" s="358"/>
      <c r="P38" s="273">
        <f ca="1">IF(OR(P$37&lt;1000,P$37&gt;=75000,AND(M$37&gt;=1000,N$37&gt;=1000,O$37&gt;=1000,M$44&lt;M$49,N$44&lt;N$49,O$44&lt;O$49)),0,VLOOKUP(P$37,'Reference Tables'!$A$4:$B$11,2)+((P$37-VLOOKUP(P$37,'Reference Tables'!$A$4:$B$11,1))*(OFFSET(INDEX('Reference Tables'!$A$4:$A$11,MATCH(P$37,'Reference Tables'!$A$4:$A$11)),1,1)-VLOOKUP(P$37,'Reference Tables'!$A$4:$B$11,2))/(OFFSET(INDEX('Reference Tables'!$A$4:$A$11,MATCH(P$37,'Reference Tables'!$A$4:$A$11)),1,0)-VLOOKUP(P$37,'Reference Tables'!$A$4:$B$11,1))))</f>
        <v>2.9918199999999999E-2</v>
      </c>
      <c r="Q38" s="357"/>
      <c r="R38" s="358"/>
      <c r="S38" s="358"/>
      <c r="T38" s="273">
        <f ca="1">IF(OR(T$37&lt;1000,T$37&gt;=75000,AND(Q$37&gt;=1000,R$37&gt;=1000,S$37&gt;=1000,Q$44&lt;Q$49,R$44&lt;R$49,S$44&lt;S$49)),0,VLOOKUP(T$37,'Reference Tables'!$A$4:$B$11,2)+((T$37-VLOOKUP(T$37,'Reference Tables'!$A$4:$B$11,1))*(OFFSET(INDEX('Reference Tables'!$A$4:$A$11,MATCH(T$37,'Reference Tables'!$A$4:$A$11)),1,1)-VLOOKUP(T$37,'Reference Tables'!$A$4:$B$11,2))/(OFFSET(INDEX('Reference Tables'!$A$4:$A$11,MATCH(T$37,'Reference Tables'!$A$4:$A$11)),1,0)-VLOOKUP(T$37,'Reference Tables'!$A$4:$B$11,1))))</f>
        <v>0</v>
      </c>
      <c r="U38" s="357"/>
      <c r="V38" s="358"/>
      <c r="W38" s="358"/>
      <c r="X38" s="273">
        <f ca="1">IF(OR(X$37&lt;1000,X$37&gt;=75000,AND(U$37&gt;=1000,V$37&gt;=1000,W$37&gt;=1000,U$44&lt;U$49,V$44&lt;V$49,W$44&lt;W$49)),0,VLOOKUP(X$37,'Reference Tables'!$A$4:$B$11,2)+((X$37-VLOOKUP(X$37,'Reference Tables'!$A$4:$B$11,1))*(OFFSET(INDEX('Reference Tables'!$A$4:$A$11,MATCH(X$37,'Reference Tables'!$A$4:$A$11)),1,1)-VLOOKUP(X$37,'Reference Tables'!$A$4:$B$11,2))/(OFFSET(INDEX('Reference Tables'!$A$4:$A$11,MATCH(X$37,'Reference Tables'!$A$4:$A$11)),1,0)-VLOOKUP(X$37,'Reference Tables'!$A$4:$B$11,1))))</f>
        <v>0</v>
      </c>
      <c r="Y38" s="357"/>
      <c r="Z38" s="358"/>
      <c r="AA38" s="358"/>
      <c r="AB38" s="273">
        <f ca="1">IF(OR(AB$37&lt;1000,AB$37&gt;=75000,AND(Y$37&gt;=1000,Z$37&gt;=1000,AA$37&gt;=1000,Y$44&lt;Y$49,Z$44&lt;Z$49,AA$44&lt;AA$49)),0,VLOOKUP(AB$37,'Reference Tables'!$A$4:$B$11,2)+((AB$37-VLOOKUP(AB$37,'Reference Tables'!$A$4:$B$11,1))*(OFFSET(INDEX('Reference Tables'!$A$4:$A$11,MATCH(AB$37,'Reference Tables'!$A$4:$A$11)),1,1)-VLOOKUP(AB$37,'Reference Tables'!$A$4:$B$11,2))/(OFFSET(INDEX('Reference Tables'!$A$4:$A$11,MATCH(AB$37,'Reference Tables'!$A$4:$A$11)),1,0)-VLOOKUP(AB$37,'Reference Tables'!$A$4:$B$11,1))))</f>
        <v>5.8613333333333337E-2</v>
      </c>
      <c r="AC38" s="360"/>
      <c r="AD38" s="361"/>
      <c r="AE38" s="361"/>
      <c r="AF38" s="361"/>
      <c r="AG38" s="360"/>
      <c r="AH38" s="361"/>
      <c r="AI38" s="361"/>
      <c r="AJ38" s="361"/>
      <c r="AK38" s="360"/>
      <c r="AL38" s="358"/>
      <c r="AM38" s="358"/>
      <c r="AN38" s="274"/>
    </row>
    <row r="39" spans="1:40" x14ac:dyDescent="0.2">
      <c r="B39" s="203" t="s">
        <v>323</v>
      </c>
      <c r="C39" s="298"/>
      <c r="D39" s="294"/>
      <c r="E39" s="294"/>
      <c r="F39" s="116">
        <v>0</v>
      </c>
      <c r="G39" s="317"/>
      <c r="H39" s="298"/>
      <c r="I39" s="294"/>
      <c r="J39" s="294"/>
      <c r="K39" s="116">
        <v>0</v>
      </c>
      <c r="L39" s="317"/>
      <c r="M39" s="298"/>
      <c r="N39" s="294"/>
      <c r="O39" s="294"/>
      <c r="P39" s="116">
        <v>0</v>
      </c>
      <c r="Q39" s="298"/>
      <c r="R39" s="294"/>
      <c r="S39" s="294"/>
      <c r="T39" s="116">
        <v>0</v>
      </c>
      <c r="U39" s="298"/>
      <c r="V39" s="294"/>
      <c r="W39" s="294"/>
      <c r="X39" s="116">
        <v>0</v>
      </c>
      <c r="Y39" s="298"/>
      <c r="Z39" s="294"/>
      <c r="AA39" s="294"/>
      <c r="AB39" s="116">
        <v>0</v>
      </c>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f ca="1">IF(F$39&lt;2500,1,(MIN(VLOOKUP(F$39,'Reference Tables'!$A$17:$B$20,2)+((F$39-VLOOKUP(F$39,'Reference Tables'!$A$17:$B$20,1))*(OFFSET(INDEX('Reference Tables'!$A$17:$A$20,MATCH(F$39,'Reference Tables'!$A$17:$A$20)),1,1)-VLOOKUP(F$39,'Reference Tables'!$A$17:$B$20,2))/(OFFSET(INDEX('Reference Tables'!$A$17:$A$20,MATCH(F$39,'Reference Tables'!$A$17:$A$20)),1,0)-VLOOKUP(F$39,'Reference Tables'!$A$17:$B$20,1))),1.736)))</f>
        <v>1</v>
      </c>
      <c r="G40" s="317"/>
      <c r="H40" s="298"/>
      <c r="I40" s="294"/>
      <c r="J40" s="294"/>
      <c r="K40" s="264">
        <f ca="1">IF(K$39&lt;2500,1,(MIN(VLOOKUP(K$39,'Reference Tables'!$A$17:$B$20,2)+((K$39-VLOOKUP(K$39,'Reference Tables'!$A$17:$B$20,1))*(OFFSET(INDEX('Reference Tables'!$A$17:$A$20,MATCH(K$39,'Reference Tables'!$A$17:$A$20)),1,1)-VLOOKUP(K$39,'Reference Tables'!$A$17:$B$20,2))/(OFFSET(INDEX('Reference Tables'!$A$17:$A$20,MATCH(K$39,'Reference Tables'!$A$17:$A$20)),1,0)-VLOOKUP(K$39,'Reference Tables'!$A$17:$B$20,1))),1.736)))</f>
        <v>1</v>
      </c>
      <c r="L40" s="317"/>
      <c r="M40" s="298"/>
      <c r="N40" s="294"/>
      <c r="O40" s="294"/>
      <c r="P40" s="264">
        <f ca="1">IF(P$39&lt;2500,1,(MIN(VLOOKUP(P$39,'Reference Tables'!$A$17:$B$20,2)+((P$39-VLOOKUP(P$39,'Reference Tables'!$A$17:$B$20,1))*(OFFSET(INDEX('Reference Tables'!$A$17:$A$20,MATCH(P$39,'Reference Tables'!$A$17:$A$20)),1,1)-VLOOKUP(P$39,'Reference Tables'!$A$17:$B$20,2))/(OFFSET(INDEX('Reference Tables'!$A$17:$A$20,MATCH(P$39,'Reference Tables'!$A$17:$A$20)),1,0)-VLOOKUP(P$39,'Reference Tables'!$A$17:$B$20,1))),1.736)))</f>
        <v>1</v>
      </c>
      <c r="Q40" s="298"/>
      <c r="R40" s="294"/>
      <c r="S40" s="294"/>
      <c r="T40" s="264">
        <f ca="1">IF(T$39&lt;2500,1,(MIN(VLOOKUP(T$39,'Reference Tables'!$A$17:$B$20,2)+((T$39-VLOOKUP(T$39,'Reference Tables'!$A$17:$B$20,1))*(OFFSET(INDEX('Reference Tables'!$A$17:$A$20,MATCH(T$39,'Reference Tables'!$A$17:$A$20)),1,1)-VLOOKUP(T$39,'Reference Tables'!$A$17:$B$20,2))/(OFFSET(INDEX('Reference Tables'!$A$17:$A$20,MATCH(T$39,'Reference Tables'!$A$17:$A$20)),1,0)-VLOOKUP(T$39,'Reference Tables'!$A$17:$B$20,1))),1.736)))</f>
        <v>1</v>
      </c>
      <c r="U40" s="298"/>
      <c r="V40" s="294"/>
      <c r="W40" s="294"/>
      <c r="X40" s="264">
        <f ca="1">IF(X$39&lt;2500,1,(MIN(VLOOKUP(X$39,'Reference Tables'!$A$17:$B$20,2)+((X$39-VLOOKUP(X$39,'Reference Tables'!$A$17:$B$20,1))*(OFFSET(INDEX('Reference Tables'!$A$17:$A$20,MATCH(X$39,'Reference Tables'!$A$17:$A$20)),1,1)-VLOOKUP(X$39,'Reference Tables'!$A$17:$B$20,2))/(OFFSET(INDEX('Reference Tables'!$A$17:$A$20,MATCH(X$39,'Reference Tables'!$A$17:$A$20)),1,0)-VLOOKUP(X$39,'Reference Tables'!$A$17:$B$20,1))),1.736)))</f>
        <v>1</v>
      </c>
      <c r="Y40" s="298"/>
      <c r="Z40" s="294"/>
      <c r="AA40" s="294"/>
      <c r="AB40" s="264">
        <f ca="1">IF(AB$39&lt;2500,1,(MIN(VLOOKUP(AB$39,'Reference Tables'!$A$17:$B$20,2)+((AB$39-VLOOKUP(AB$39,'Reference Tables'!$A$17:$B$20,1))*(OFFSET(INDEX('Reference Tables'!$A$17:$A$20,MATCH(AB$39,'Reference Tables'!$A$17:$A$20)),1,1)-VLOOKUP(AB$39,'Reference Tables'!$A$17:$B$20,2))/(OFFSET(INDEX('Reference Tables'!$A$17:$A$20,MATCH(AB$39,'Reference Tables'!$A$17:$A$20)),1,0)-VLOOKUP(AB$39,'Reference Tables'!$A$17:$B$20,1))),1.736)))</f>
        <v>1</v>
      </c>
      <c r="AC40" s="298"/>
      <c r="AD40" s="294"/>
      <c r="AE40" s="294"/>
      <c r="AF40" s="294"/>
      <c r="AG40" s="298"/>
      <c r="AH40" s="294"/>
      <c r="AI40" s="294"/>
      <c r="AJ40" s="294"/>
      <c r="AK40" s="298"/>
      <c r="AL40" s="294"/>
      <c r="AM40" s="294"/>
      <c r="AN40" s="265"/>
    </row>
    <row r="41" spans="1:40" x14ac:dyDescent="0.2">
      <c r="B41" s="197" t="s">
        <v>325</v>
      </c>
      <c r="C41" s="298"/>
      <c r="D41" s="294"/>
      <c r="E41" s="294"/>
      <c r="F41" s="266">
        <f>IF(OR(F$37&lt;1000,F$37&gt;=75000),0,F$38*F$40)</f>
        <v>0</v>
      </c>
      <c r="G41" s="317"/>
      <c r="H41" s="298"/>
      <c r="I41" s="294"/>
      <c r="J41" s="294"/>
      <c r="K41" s="266">
        <f ca="1">IF(OR(K$37&lt;1000,K$37&gt;=75000),0,K$38*K$40)</f>
        <v>6.1444666666666668E-2</v>
      </c>
      <c r="L41" s="317"/>
      <c r="M41" s="298"/>
      <c r="N41" s="294"/>
      <c r="O41" s="294"/>
      <c r="P41" s="266">
        <f ca="1">IF(OR(P$37&lt;1000,P$37&gt;=75000),0,P$38*P$40)</f>
        <v>2.9918199999999999E-2</v>
      </c>
      <c r="Q41" s="298"/>
      <c r="R41" s="294"/>
      <c r="S41" s="294"/>
      <c r="T41" s="266">
        <f>IF(OR(T$37&lt;1000,T$37&gt;=75000),0,T$38*T$40)</f>
        <v>0</v>
      </c>
      <c r="U41" s="298"/>
      <c r="V41" s="294"/>
      <c r="W41" s="294"/>
      <c r="X41" s="266">
        <f>IF(OR(X$37&lt;1000,X$37&gt;=75000),0,X$38*X$40)</f>
        <v>0</v>
      </c>
      <c r="Y41" s="298"/>
      <c r="Z41" s="294"/>
      <c r="AA41" s="294"/>
      <c r="AB41" s="266">
        <f ca="1">IF(OR(AB$37&lt;1000,AB$37&gt;=75000),0,AB$38*AB$40)</f>
        <v>5.8613333333333337E-2</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t="str">
        <f>IF(OR(C$37&lt;1000,C$17&lt;=0),"",C$12/C$17)</f>
        <v/>
      </c>
      <c r="D44" s="266" t="str">
        <f>IF(OR(D$37&lt;1000,D$17&lt;=0),"",D$12/D$17)</f>
        <v/>
      </c>
      <c r="E44" s="266" t="str">
        <f>IF(OR(E$37&lt;1000,E$17&lt;=0),"",E$12/E$17)</f>
        <v/>
      </c>
      <c r="F44" s="266" t="str">
        <f>IF(OR(F$37&lt;1000,F$17&lt;=0),"",F$12/F$17)</f>
        <v/>
      </c>
      <c r="G44" s="317"/>
      <c r="H44" s="268">
        <f>IF(OR(H$37&lt;1000,H$17&lt;=0),"",H$12/H$17)</f>
        <v>0.93137724044027337</v>
      </c>
      <c r="I44" s="266" t="str">
        <f>IF(OR(I$37&lt;1000,I$17&lt;=0),"",I$12/I$17)</f>
        <v/>
      </c>
      <c r="J44" s="266" t="str">
        <f>IF(OR(J$37&lt;1000,J$17&lt;=0),"",J$12/J$17)</f>
        <v/>
      </c>
      <c r="K44" s="266">
        <f>IF(OR(K$37&lt;1000,K$17&lt;=0),"",K$12/K$17)</f>
        <v>0.90713972738093229</v>
      </c>
      <c r="L44" s="317"/>
      <c r="M44" s="268">
        <f>IF(OR(M$37&lt;1000,M$17&lt;=0),"",M$12/M$17)</f>
        <v>0.83987654583703608</v>
      </c>
      <c r="N44" s="266">
        <f>IF(OR(N$37&lt;1000,N$17&lt;=0),"",N$12/N$17)</f>
        <v>0.89965181009006412</v>
      </c>
      <c r="O44" s="266" t="str">
        <f>IF(OR(O$37&lt;1000,O$17&lt;=0),"",O$12/O$17)</f>
        <v/>
      </c>
      <c r="P44" s="266">
        <f>IF(OR(P$37&lt;1000,P$17&lt;=0),"",P$12/P$17)</f>
        <v>0.84917497548197851</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tr">
        <f>IF(OR(Q$37&lt;1000,Q$17&lt;=0),"",Q$13/Q$17)</f>
        <v/>
      </c>
      <c r="R45" s="266" t="str">
        <f>IF(OR(R$37&lt;1000,R$17&lt;=0),"",R$13/R$17)</f>
        <v/>
      </c>
      <c r="S45" s="266" t="str">
        <f>IF(OR(S$37&lt;1000,S$17&lt;=0),"",S$13/S$17)</f>
        <v/>
      </c>
      <c r="T45" s="266" t="str">
        <f>IF(OR(T$37&lt;1000,T$17&lt;=0),"",T$13/T$17)</f>
        <v/>
      </c>
      <c r="U45" s="268" t="str">
        <f>IF(OR(U$37&lt;1000,U$17&lt;=0),"",U$13/U$17)</f>
        <v/>
      </c>
      <c r="V45" s="266" t="str">
        <f>IF(OR(V$37&lt;1000,V$17&lt;=0),"",V$13/V$17)</f>
        <v/>
      </c>
      <c r="W45" s="266" t="str">
        <f>IF(OR(W$37&lt;1000,W$17&lt;=0),"",W$13/W$17)</f>
        <v/>
      </c>
      <c r="X45" s="266" t="str">
        <f>IF(OR(X$37&lt;1000,X$17&lt;=0),"",X$13/X$17)</f>
        <v/>
      </c>
      <c r="Y45" s="268">
        <f>IF(OR(Y$37&lt;1000,Y$17&lt;=0),"",Y$13/Y$17)</f>
        <v>0.92324731350170386</v>
      </c>
      <c r="Z45" s="266">
        <f>IF(OR(Z$37&lt;1000,Z$17&lt;=0),"",Z$13/Z$17)</f>
        <v>0.79227073956250682</v>
      </c>
      <c r="AA45" s="266" t="str">
        <f>IF(OR(AA$37&lt;1000,AA$17&lt;=0),"",AA$13/AA$17)</f>
        <v/>
      </c>
      <c r="AB45" s="266">
        <f>IF(OR(AB$37&lt;1000,AB$17&lt;=0),"",AB$13/AB$17)</f>
        <v>0.66031758235397642</v>
      </c>
      <c r="AC45" s="298"/>
      <c r="AD45" s="294"/>
      <c r="AE45" s="294"/>
      <c r="AF45" s="294"/>
      <c r="AG45" s="298"/>
      <c r="AH45" s="294"/>
      <c r="AI45" s="294"/>
      <c r="AJ45" s="294"/>
      <c r="AK45" s="298"/>
      <c r="AL45" s="266"/>
      <c r="AM45" s="266"/>
      <c r="AN45" s="267"/>
    </row>
    <row r="46" spans="1:40" x14ac:dyDescent="0.2">
      <c r="B46" s="203" t="s">
        <v>330</v>
      </c>
      <c r="C46" s="298"/>
      <c r="D46" s="294"/>
      <c r="E46" s="294"/>
      <c r="F46" s="266">
        <f>IF(F37&lt;1000,0,F41)</f>
        <v>0</v>
      </c>
      <c r="G46" s="317"/>
      <c r="H46" s="298"/>
      <c r="I46" s="294"/>
      <c r="J46" s="294"/>
      <c r="K46" s="266">
        <f ca="1">IF(K37&lt;1000,0,K41)</f>
        <v>6.1444666666666668E-2</v>
      </c>
      <c r="L46" s="317"/>
      <c r="M46" s="298"/>
      <c r="N46" s="294"/>
      <c r="O46" s="294"/>
      <c r="P46" s="266">
        <f ca="1">IF(P37&lt;1000,0,P41)</f>
        <v>2.9918199999999999E-2</v>
      </c>
      <c r="Q46" s="299"/>
      <c r="R46" s="295"/>
      <c r="S46" s="295"/>
      <c r="T46" s="266">
        <f>IF(T37&lt;1000,0,T41)</f>
        <v>0</v>
      </c>
      <c r="U46" s="299"/>
      <c r="V46" s="295"/>
      <c r="W46" s="295"/>
      <c r="X46" s="266">
        <f>IF(X37&lt;1000,0,X41)</f>
        <v>0</v>
      </c>
      <c r="Y46" s="299"/>
      <c r="Z46" s="295"/>
      <c r="AA46" s="295"/>
      <c r="AB46" s="266">
        <f ca="1">IF(AB37&lt;1000,0,AB41)</f>
        <v>5.8613333333333337E-2</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t="str">
        <f>IF(F$44="","",ROUND(F$44+MAX(0,F$46),3))</f>
        <v/>
      </c>
      <c r="G47" s="317"/>
      <c r="H47" s="298"/>
      <c r="I47" s="294"/>
      <c r="J47" s="294"/>
      <c r="K47" s="266">
        <f ca="1">IF(K$44="","",ROUND(K$44+MAX(0,K$46),3))</f>
        <v>0.96899999999999997</v>
      </c>
      <c r="L47" s="317"/>
      <c r="M47" s="298"/>
      <c r="N47" s="294"/>
      <c r="O47" s="294"/>
      <c r="P47" s="266">
        <f ca="1">IF(P$44="","",ROUND(P$44+MAX(0,P$46),3))</f>
        <v>0.879</v>
      </c>
      <c r="Q47" s="298"/>
      <c r="R47" s="294"/>
      <c r="S47" s="294"/>
      <c r="T47" s="266" t="str">
        <f>IF(T$45="","",ROUND(T$45+MAX(0,T$46),3))</f>
        <v/>
      </c>
      <c r="U47" s="298"/>
      <c r="V47" s="294"/>
      <c r="W47" s="294"/>
      <c r="X47" s="266" t="str">
        <f>IF(X$45="","",ROUND(X$45+MAX(0,X$46),3))</f>
        <v/>
      </c>
      <c r="Y47" s="298"/>
      <c r="Z47" s="294"/>
      <c r="AA47" s="294"/>
      <c r="AB47" s="266">
        <f ca="1">IF(AB$45="","",ROUND(AB$45+MAX(0,AB$46),3))</f>
        <v>0.71899999999999997</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0.8</v>
      </c>
      <c r="D49" s="147">
        <v>0.8</v>
      </c>
      <c r="E49" s="147">
        <v>0.8</v>
      </c>
      <c r="F49" s="147">
        <f>E49</f>
        <v>0.8</v>
      </c>
      <c r="G49" s="318"/>
      <c r="H49" s="146">
        <v>0.8</v>
      </c>
      <c r="I49" s="147">
        <v>0.8</v>
      </c>
      <c r="J49" s="147">
        <v>0.8</v>
      </c>
      <c r="K49" s="147">
        <f>J49</f>
        <v>0.8</v>
      </c>
      <c r="L49" s="318"/>
      <c r="M49" s="146">
        <v>0.85</v>
      </c>
      <c r="N49" s="147">
        <v>0.85</v>
      </c>
      <c r="O49" s="147">
        <v>0.85</v>
      </c>
      <c r="P49" s="147">
        <f>O49</f>
        <v>0.85</v>
      </c>
      <c r="Q49" s="146">
        <v>0</v>
      </c>
      <c r="R49" s="147">
        <v>0</v>
      </c>
      <c r="S49" s="147">
        <v>0</v>
      </c>
      <c r="T49" s="147">
        <f>S49</f>
        <v>0</v>
      </c>
      <c r="U49" s="146">
        <v>0</v>
      </c>
      <c r="V49" s="147">
        <v>0</v>
      </c>
      <c r="W49" s="147">
        <v>0</v>
      </c>
      <c r="X49" s="147">
        <f>W49</f>
        <v>0</v>
      </c>
      <c r="Y49" s="146">
        <v>0.85</v>
      </c>
      <c r="Z49" s="147">
        <v>0.85</v>
      </c>
      <c r="AA49" s="147">
        <v>0.85</v>
      </c>
      <c r="AB49" s="147">
        <f>AA49</f>
        <v>0.85</v>
      </c>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t="str">
        <f>F47</f>
        <v/>
      </c>
      <c r="G50" s="317"/>
      <c r="H50" s="299"/>
      <c r="I50" s="295"/>
      <c r="J50" s="295"/>
      <c r="K50" s="266">
        <f ca="1">K47</f>
        <v>0.96899999999999997</v>
      </c>
      <c r="L50" s="317"/>
      <c r="M50" s="299"/>
      <c r="N50" s="295"/>
      <c r="O50" s="295"/>
      <c r="P50" s="266">
        <f ca="1">P47</f>
        <v>0.879</v>
      </c>
      <c r="Q50" s="299"/>
      <c r="R50" s="295"/>
      <c r="S50" s="295"/>
      <c r="T50" s="266" t="str">
        <f>T47</f>
        <v/>
      </c>
      <c r="U50" s="299"/>
      <c r="V50" s="295"/>
      <c r="W50" s="295"/>
      <c r="X50" s="266" t="str">
        <f>X47</f>
        <v/>
      </c>
      <c r="Y50" s="299"/>
      <c r="Z50" s="295"/>
      <c r="AA50" s="295"/>
      <c r="AB50" s="266">
        <f ca="1">AB47</f>
        <v>0.71899999999999997</v>
      </c>
      <c r="AC50" s="298"/>
      <c r="AD50" s="294"/>
      <c r="AE50" s="294"/>
      <c r="AF50" s="294"/>
      <c r="AG50" s="298"/>
      <c r="AH50" s="294"/>
      <c r="AI50" s="294"/>
      <c r="AJ50" s="294"/>
      <c r="AK50" s="298"/>
      <c r="AL50" s="295"/>
      <c r="AM50" s="295"/>
      <c r="AN50" s="267"/>
    </row>
    <row r="51" spans="1:40" x14ac:dyDescent="0.2">
      <c r="B51" s="201" t="s">
        <v>334</v>
      </c>
      <c r="C51" s="298"/>
      <c r="D51" s="294"/>
      <c r="E51" s="294"/>
      <c r="F51" s="121" t="str">
        <f>IF(F37&lt;1000,"",MAX(0,E15-E16))</f>
        <v/>
      </c>
      <c r="G51" s="317"/>
      <c r="H51" s="298"/>
      <c r="I51" s="294"/>
      <c r="J51" s="294"/>
      <c r="K51" s="121">
        <f>IF(K37&lt;1000,"",MAX(0,J15-J16))</f>
        <v>4718</v>
      </c>
      <c r="L51" s="317"/>
      <c r="M51" s="298"/>
      <c r="N51" s="294"/>
      <c r="O51" s="294"/>
      <c r="P51" s="121">
        <f>IF(P37&lt;1000,"",MAX(0,O15-O16))</f>
        <v>18925</v>
      </c>
      <c r="Q51" s="298"/>
      <c r="R51" s="294"/>
      <c r="S51" s="294"/>
      <c r="T51" s="121" t="str">
        <f>IF(T37&lt;1000,"",MAX(0,S15-S16))</f>
        <v/>
      </c>
      <c r="U51" s="298"/>
      <c r="V51" s="294"/>
      <c r="W51" s="294"/>
      <c r="X51" s="121" t="str">
        <f>IF(X37&lt;1000,"",MAX(0,W15-W16))</f>
        <v/>
      </c>
      <c r="Y51" s="298"/>
      <c r="Z51" s="294"/>
      <c r="AA51" s="294"/>
      <c r="AB51" s="121">
        <f>IF(AB37&lt;1000,"",MAX(0,AA15-AA16))</f>
        <v>0</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f>IF(F51&lt;0,0,IF(F37&lt;1000,0,MAX(0,(F49-F50)*F51)))</f>
        <v>0</v>
      </c>
      <c r="G52" s="317"/>
      <c r="H52" s="298"/>
      <c r="I52" s="294"/>
      <c r="J52" s="294"/>
      <c r="K52" s="121">
        <f ca="1">IF(K51&lt;0,0,IF(K37&lt;1000,0,MAX(0,(K49-K50)*K51)))</f>
        <v>0</v>
      </c>
      <c r="L52" s="317"/>
      <c r="M52" s="298"/>
      <c r="N52" s="294"/>
      <c r="O52" s="294"/>
      <c r="P52" s="121">
        <f ca="1">IF(P51&lt;0,0,IF(P37&lt;1000,0,MAX(0,(P49-P50)*P51)))</f>
        <v>0</v>
      </c>
      <c r="Q52" s="298"/>
      <c r="R52" s="294"/>
      <c r="S52" s="294"/>
      <c r="T52" s="121">
        <f>IF(T51&lt;0,0,IF(T37&lt;1000,0,MAX(0,(T49-T50)*T51)))</f>
        <v>0</v>
      </c>
      <c r="U52" s="298"/>
      <c r="V52" s="294"/>
      <c r="W52" s="294"/>
      <c r="X52" s="121">
        <f>IF(X51&lt;0,0,IF(X37&lt;1000,0,MAX(0,(X49-X50)*X51)))</f>
        <v>0</v>
      </c>
      <c r="Y52" s="298"/>
      <c r="Z52" s="294"/>
      <c r="AA52" s="294"/>
      <c r="AB52" s="121">
        <f ca="1">IF(AB51&lt;0,0,IF(AB37&lt;1000,0,MAX(0,(AB49-AB50)*AB51)))</f>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v>0</v>
      </c>
      <c r="E55" s="294"/>
      <c r="F55" s="294"/>
      <c r="G55" s="317"/>
      <c r="H55" s="298"/>
      <c r="I55" s="116">
        <v>0</v>
      </c>
      <c r="J55" s="294"/>
      <c r="K55" s="294"/>
      <c r="L55" s="317"/>
      <c r="M55" s="298"/>
      <c r="N55" s="116">
        <v>0</v>
      </c>
      <c r="O55" s="294"/>
      <c r="P55" s="294"/>
      <c r="Q55" s="298"/>
      <c r="R55" s="116">
        <v>0</v>
      </c>
      <c r="S55" s="294"/>
      <c r="T55" s="294"/>
      <c r="U55" s="298"/>
      <c r="V55" s="116">
        <v>0</v>
      </c>
      <c r="W55" s="294"/>
      <c r="X55" s="294"/>
      <c r="Y55" s="298"/>
      <c r="Z55" s="116">
        <v>0</v>
      </c>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v>0</v>
      </c>
      <c r="E56" s="294"/>
      <c r="F56" s="294"/>
      <c r="G56" s="317"/>
      <c r="H56" s="298"/>
      <c r="I56" s="116">
        <v>0</v>
      </c>
      <c r="J56" s="294"/>
      <c r="K56" s="294"/>
      <c r="L56" s="317"/>
      <c r="M56" s="298"/>
      <c r="N56" s="116">
        <v>0</v>
      </c>
      <c r="O56" s="294"/>
      <c r="P56" s="294"/>
      <c r="Q56" s="298"/>
      <c r="R56" s="116">
        <v>0</v>
      </c>
      <c r="S56" s="294"/>
      <c r="T56" s="294"/>
      <c r="U56" s="298"/>
      <c r="V56" s="116">
        <v>0</v>
      </c>
      <c r="W56" s="294"/>
      <c r="X56" s="294"/>
      <c r="Y56" s="298"/>
      <c r="Z56" s="116">
        <v>0</v>
      </c>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f>'Pt 1 Summary of Data'!D56</f>
        <v>0</v>
      </c>
      <c r="D4" s="155">
        <f>'Pt 1 Summary of Data'!J56</f>
        <v>0</v>
      </c>
      <c r="E4" s="155">
        <f>'Pt 1 Summary of Data'!P56</f>
        <v>0</v>
      </c>
      <c r="F4" s="155">
        <f>'Pt 1 Summary of Data'!U56</f>
        <v>0</v>
      </c>
      <c r="G4" s="155">
        <f>'Pt 1 Summary of Data'!X56</f>
        <v>0</v>
      </c>
      <c r="H4" s="155">
        <f>'Pt 1 Summary of Data'!AA56</f>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v>0</v>
      </c>
      <c r="E6" s="129">
        <v>0</v>
      </c>
      <c r="F6" s="369"/>
      <c r="G6" s="129">
        <v>0</v>
      </c>
      <c r="H6" s="129">
        <v>0</v>
      </c>
      <c r="I6" s="369"/>
      <c r="J6" s="369"/>
      <c r="K6" s="378"/>
    </row>
    <row r="7" spans="2:11" x14ac:dyDescent="0.2">
      <c r="B7" s="161" t="s">
        <v>102</v>
      </c>
      <c r="C7" s="130">
        <v>0</v>
      </c>
      <c r="D7" s="132">
        <v>0</v>
      </c>
      <c r="E7" s="132">
        <v>0</v>
      </c>
      <c r="F7" s="132">
        <v>0</v>
      </c>
      <c r="G7" s="132">
        <v>0</v>
      </c>
      <c r="H7" s="132">
        <v>0</v>
      </c>
      <c r="I7" s="380"/>
      <c r="J7" s="380"/>
      <c r="K7" s="215"/>
    </row>
    <row r="8" spans="2:11" x14ac:dyDescent="0.2">
      <c r="B8" s="161" t="s">
        <v>103</v>
      </c>
      <c r="C8" s="367"/>
      <c r="D8" s="132">
        <v>0</v>
      </c>
      <c r="E8" s="132">
        <v>0</v>
      </c>
      <c r="F8" s="370"/>
      <c r="G8" s="132">
        <v>0</v>
      </c>
      <c r="H8" s="132">
        <v>0</v>
      </c>
      <c r="I8" s="380"/>
      <c r="J8" s="380"/>
      <c r="K8" s="379"/>
    </row>
    <row r="9" spans="2:11" ht="13.15" customHeight="1" x14ac:dyDescent="0.2">
      <c r="B9" s="161" t="s">
        <v>104</v>
      </c>
      <c r="C9" s="130">
        <v>0</v>
      </c>
      <c r="D9" s="132">
        <v>0</v>
      </c>
      <c r="E9" s="132">
        <v>0</v>
      </c>
      <c r="F9" s="132">
        <v>0</v>
      </c>
      <c r="G9" s="132">
        <v>0</v>
      </c>
      <c r="H9" s="132">
        <v>0</v>
      </c>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f>'Pt 3 MLR and Rebate Calculation'!F52</f>
        <v>0</v>
      </c>
      <c r="D11" s="125">
        <f ca="1">'Pt 3 MLR and Rebate Calculation'!K52</f>
        <v>0</v>
      </c>
      <c r="E11" s="125">
        <f ca="1">'Pt 3 MLR and Rebate Calculation'!P52</f>
        <v>0</v>
      </c>
      <c r="F11" s="125">
        <f>'Pt 3 MLR and Rebate Calculation'!T52</f>
        <v>0</v>
      </c>
      <c r="G11" s="125">
        <f>'Pt 3 MLR and Rebate Calculation'!X52</f>
        <v>0</v>
      </c>
      <c r="H11" s="125">
        <f ca="1">'Pt 3 MLR and Rebate Calculation'!AB52</f>
        <v>0</v>
      </c>
      <c r="I11" s="318"/>
      <c r="J11" s="318"/>
      <c r="K11" s="371"/>
    </row>
    <row r="12" spans="2:11" x14ac:dyDescent="0.2">
      <c r="B12" s="213" t="s">
        <v>93</v>
      </c>
      <c r="C12" s="115">
        <v>0</v>
      </c>
      <c r="D12" s="119">
        <v>0</v>
      </c>
      <c r="E12" s="119">
        <v>0</v>
      </c>
      <c r="F12" s="119">
        <v>0</v>
      </c>
      <c r="G12" s="119">
        <v>0</v>
      </c>
      <c r="H12" s="119">
        <v>0</v>
      </c>
      <c r="I12" s="317"/>
      <c r="J12" s="317"/>
      <c r="K12" s="372"/>
    </row>
    <row r="13" spans="2:11" x14ac:dyDescent="0.2">
      <c r="B13" s="213" t="s">
        <v>94</v>
      </c>
      <c r="C13" s="115">
        <v>0</v>
      </c>
      <c r="D13" s="119">
        <v>0</v>
      </c>
      <c r="E13" s="119">
        <v>0</v>
      </c>
      <c r="F13" s="119">
        <v>0</v>
      </c>
      <c r="G13" s="119">
        <v>0</v>
      </c>
      <c r="H13" s="119">
        <v>0</v>
      </c>
      <c r="I13" s="317"/>
      <c r="J13" s="317"/>
      <c r="K13" s="372"/>
    </row>
    <row r="14" spans="2:11" x14ac:dyDescent="0.2">
      <c r="B14" s="213" t="s">
        <v>95</v>
      </c>
      <c r="C14" s="115">
        <v>0</v>
      </c>
      <c r="D14" s="119">
        <v>0</v>
      </c>
      <c r="E14" s="119">
        <v>0</v>
      </c>
      <c r="F14" s="119">
        <v>0</v>
      </c>
      <c r="G14" s="119">
        <v>0</v>
      </c>
      <c r="H14" s="119">
        <v>0</v>
      </c>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f>'Pt 1 Summary of Data'!D18</f>
        <v>0</v>
      </c>
      <c r="D16" s="125">
        <f>'Pt 1 Summary of Data'!J18</f>
        <v>0</v>
      </c>
      <c r="E16" s="125">
        <f>'Pt 1 Summary of Data'!P18</f>
        <v>0</v>
      </c>
      <c r="F16" s="125">
        <f>'Pt 1 Summary of Data'!U18</f>
        <v>0</v>
      </c>
      <c r="G16" s="125">
        <f>'Pt 1 Summary of Data'!X18</f>
        <v>0</v>
      </c>
      <c r="H16" s="125">
        <f>'Pt 1 Summary of Data'!AA18</f>
        <v>0</v>
      </c>
      <c r="I16" s="318"/>
      <c r="J16" s="318"/>
      <c r="K16" s="371"/>
    </row>
    <row r="17" spans="2:12" s="11" customFormat="1" x14ac:dyDescent="0.2">
      <c r="B17" s="213" t="s">
        <v>203</v>
      </c>
      <c r="C17" s="115">
        <v>0</v>
      </c>
      <c r="D17" s="119">
        <v>0</v>
      </c>
      <c r="E17" s="119">
        <v>0</v>
      </c>
      <c r="F17" s="119">
        <v>0</v>
      </c>
      <c r="G17" s="119">
        <v>0</v>
      </c>
      <c r="H17" s="119">
        <v>0</v>
      </c>
      <c r="I17" s="317"/>
      <c r="J17" s="317"/>
      <c r="K17" s="372"/>
    </row>
    <row r="18" spans="2:12" ht="25.5" x14ac:dyDescent="0.2">
      <c r="B18" s="161" t="s">
        <v>207</v>
      </c>
      <c r="C18" s="375">
        <v>0</v>
      </c>
      <c r="D18" s="145">
        <v>0</v>
      </c>
      <c r="E18" s="145">
        <v>0</v>
      </c>
      <c r="F18" s="145">
        <v>0</v>
      </c>
      <c r="G18" s="145">
        <v>0</v>
      </c>
      <c r="H18" s="145">
        <v>0</v>
      </c>
      <c r="I18" s="359"/>
      <c r="J18" s="359"/>
      <c r="K18" s="373"/>
    </row>
    <row r="19" spans="2:12" ht="25.5" x14ac:dyDescent="0.2">
      <c r="B19" s="161" t="s">
        <v>208</v>
      </c>
      <c r="C19" s="357"/>
      <c r="D19" s="145">
        <v>0</v>
      </c>
      <c r="E19" s="145">
        <v>0</v>
      </c>
      <c r="F19" s="376"/>
      <c r="G19" s="145">
        <v>0</v>
      </c>
      <c r="H19" s="145">
        <v>0</v>
      </c>
      <c r="I19" s="359"/>
      <c r="J19" s="359"/>
      <c r="K19" s="377"/>
    </row>
    <row r="20" spans="2:12" ht="25.5" x14ac:dyDescent="0.2">
      <c r="B20" s="161" t="s">
        <v>209</v>
      </c>
      <c r="C20" s="375">
        <v>0</v>
      </c>
      <c r="D20" s="145">
        <v>0</v>
      </c>
      <c r="E20" s="145">
        <v>0</v>
      </c>
      <c r="F20" s="145">
        <v>0</v>
      </c>
      <c r="G20" s="145">
        <v>0</v>
      </c>
      <c r="H20" s="145">
        <v>0</v>
      </c>
      <c r="I20" s="359"/>
      <c r="J20" s="359"/>
      <c r="K20" s="373"/>
    </row>
    <row r="21" spans="2:12" ht="25.5" x14ac:dyDescent="0.2">
      <c r="B21" s="161" t="s">
        <v>210</v>
      </c>
      <c r="C21" s="357"/>
      <c r="D21" s="145">
        <v>0</v>
      </c>
      <c r="E21" s="145">
        <v>0</v>
      </c>
      <c r="F21" s="376"/>
      <c r="G21" s="145">
        <v>0</v>
      </c>
      <c r="H21" s="145">
        <v>0</v>
      </c>
      <c r="I21" s="359"/>
      <c r="J21" s="359"/>
      <c r="K21" s="377"/>
    </row>
    <row r="22" spans="2:12" s="11" customFormat="1" x14ac:dyDescent="0.2">
      <c r="B22" s="217" t="s">
        <v>211</v>
      </c>
      <c r="C22" s="192">
        <v>0</v>
      </c>
      <c r="D22" s="218">
        <v>0</v>
      </c>
      <c r="E22" s="218">
        <v>0</v>
      </c>
      <c r="F22" s="218">
        <v>0</v>
      </c>
      <c r="G22" s="218">
        <v>0</v>
      </c>
      <c r="H22" s="218">
        <v>0</v>
      </c>
      <c r="I22" s="365"/>
      <c r="J22" s="365"/>
      <c r="K22" s="374"/>
    </row>
    <row r="23" spans="2:12" s="11" customFormat="1" ht="100.15" customHeight="1" x14ac:dyDescent="0.2">
      <c r="B23" s="108" t="s">
        <v>212</v>
      </c>
      <c r="C23" s="6" t="s">
        <v>507</v>
      </c>
      <c r="D23" s="5"/>
      <c r="E23" s="5"/>
      <c r="F23" s="5"/>
      <c r="G23" s="5"/>
      <c r="H23" s="5"/>
      <c r="I23" s="5"/>
      <c r="J23" s="5"/>
      <c r="K23" s="4"/>
    </row>
    <row r="24" spans="2:12" s="11" customFormat="1" ht="100.15" customHeight="1" x14ac:dyDescent="0.2">
      <c r="B24" s="107" t="s">
        <v>213</v>
      </c>
      <c r="C24" s="3" t="s">
        <v>507</v>
      </c>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t="s">
        <v>505</v>
      </c>
      <c r="C50" s="222" t="s">
        <v>506</v>
      </c>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Klare, Glenn      C6ACC</cp:lastModifiedBy>
  <cp:lastPrinted>2014-12-18T11:24:00Z</cp:lastPrinted>
  <dcterms:created xsi:type="dcterms:W3CDTF">2012-03-15T16:14:51Z</dcterms:created>
  <dcterms:modified xsi:type="dcterms:W3CDTF">2015-07-29T17:56:58Z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