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A16" i="10"/>
  <c r="AB16" i="10" s="1"/>
  <c r="AA6" i="10"/>
  <c r="AB6" i="10" s="1"/>
  <c r="Z17" i="10"/>
  <c r="Z13" i="10"/>
  <c r="Y17" i="10"/>
  <c r="Y13" i="10"/>
  <c r="W16" i="10"/>
  <c r="X16" i="10" s="1"/>
  <c r="S16" i="10"/>
  <c r="T16" i="10" s="1"/>
  <c r="S6" i="10"/>
  <c r="O16" i="10"/>
  <c r="P16" i="10" s="1"/>
  <c r="N17" i="10"/>
  <c r="N12" i="10"/>
  <c r="M17" i="10"/>
  <c r="M12" i="10"/>
  <c r="L60" i="10"/>
  <c r="L59" i="10"/>
  <c r="L58" i="10"/>
  <c r="L36" i="10"/>
  <c r="L35" i="10"/>
  <c r="L16" i="10"/>
  <c r="L10" i="10"/>
  <c r="J16" i="10"/>
  <c r="K16" i="10" s="1"/>
  <c r="J11" i="10"/>
  <c r="K11" i="10" s="1"/>
  <c r="J10" i="10"/>
  <c r="K10" i="10" s="1"/>
  <c r="G60" i="10"/>
  <c r="G58" i="10" s="1"/>
  <c r="G59" i="10"/>
  <c r="G36" i="10"/>
  <c r="G35" i="10"/>
  <c r="G16" i="10"/>
  <c r="G10" i="10"/>
  <c r="G9" i="10"/>
  <c r="G8" i="10"/>
  <c r="F16" i="10"/>
  <c r="F11" i="10"/>
  <c r="F10" i="10"/>
  <c r="E16" i="10"/>
  <c r="E11" i="10"/>
  <c r="E10" i="10"/>
  <c r="E9" i="10"/>
  <c r="F9" i="10" s="1"/>
  <c r="E8" i="10"/>
  <c r="F8" i="10" s="1"/>
  <c r="AU55" i="18"/>
  <c r="AU22" i="4" s="1"/>
  <c r="AU54" i="18"/>
  <c r="AU12" i="4" s="1"/>
  <c r="AT55" i="18"/>
  <c r="AT54" i="18"/>
  <c r="AS55" i="18"/>
  <c r="AS22" i="4" s="1"/>
  <c r="AS54" i="18"/>
  <c r="AS12" i="4" s="1"/>
  <c r="AR55" i="18"/>
  <c r="AR54" i="18"/>
  <c r="AQ55" i="18"/>
  <c r="AQ22" i="4" s="1"/>
  <c r="AQ54" i="18"/>
  <c r="AQ12" i="4" s="1"/>
  <c r="AP55" i="18"/>
  <c r="AP54" i="18"/>
  <c r="AO55" i="18"/>
  <c r="AO22" i="4" s="1"/>
  <c r="AO54" i="18"/>
  <c r="AO12" i="4" s="1"/>
  <c r="AN55" i="18"/>
  <c r="AN54" i="18"/>
  <c r="AI55" i="18"/>
  <c r="AI22" i="4" s="1"/>
  <c r="AI54" i="18"/>
  <c r="AI12" i="4" s="1"/>
  <c r="AD55" i="18"/>
  <c r="AD54" i="18"/>
  <c r="AC55" i="18"/>
  <c r="AC22" i="4" s="1"/>
  <c r="AC54" i="18"/>
  <c r="AC12" i="4" s="1"/>
  <c r="AB55" i="18"/>
  <c r="AB54" i="18"/>
  <c r="AA55" i="18"/>
  <c r="AA22" i="4" s="1"/>
  <c r="AA54" i="18"/>
  <c r="AA12" i="4" s="1"/>
  <c r="Z55" i="18"/>
  <c r="Z54" i="18"/>
  <c r="Y55" i="18"/>
  <c r="Y22" i="4" s="1"/>
  <c r="Y54" i="18"/>
  <c r="Y12" i="4" s="1"/>
  <c r="W6" i="10" s="1"/>
  <c r="X55" i="18"/>
  <c r="X54" i="18"/>
  <c r="W55" i="18"/>
  <c r="W22" i="4" s="1"/>
  <c r="W54" i="18"/>
  <c r="W12" i="4" s="1"/>
  <c r="V55" i="18"/>
  <c r="V54" i="18"/>
  <c r="U55" i="18"/>
  <c r="U22" i="4" s="1"/>
  <c r="U54" i="18"/>
  <c r="U12" i="4" s="1"/>
  <c r="T55" i="18"/>
  <c r="T54" i="18"/>
  <c r="S55" i="18"/>
  <c r="S22" i="4" s="1"/>
  <c r="S54" i="18"/>
  <c r="S12" i="4" s="1"/>
  <c r="R55" i="18"/>
  <c r="R54" i="18"/>
  <c r="Q55" i="18"/>
  <c r="Q22" i="4" s="1"/>
  <c r="Q54" i="18"/>
  <c r="Q12" i="4" s="1"/>
  <c r="O6" i="10" s="1"/>
  <c r="P55" i="18"/>
  <c r="P54" i="18"/>
  <c r="O55" i="18"/>
  <c r="O22" i="4" s="1"/>
  <c r="O54" i="18"/>
  <c r="O12" i="4" s="1"/>
  <c r="L6" i="10" s="1"/>
  <c r="N55" i="18"/>
  <c r="N54" i="18"/>
  <c r="M55" i="18"/>
  <c r="M22" i="4" s="1"/>
  <c r="M54" i="18"/>
  <c r="M12" i="4" s="1"/>
  <c r="L55" i="18"/>
  <c r="L54" i="18"/>
  <c r="K55" i="18"/>
  <c r="K22" i="4" s="1"/>
  <c r="K54" i="18"/>
  <c r="K12" i="4" s="1"/>
  <c r="J6" i="10" s="1"/>
  <c r="J55" i="18"/>
  <c r="J54" i="18"/>
  <c r="I55" i="18"/>
  <c r="I22" i="4" s="1"/>
  <c r="I54" i="18"/>
  <c r="I12" i="4" s="1"/>
  <c r="G6" i="10" s="1"/>
  <c r="H55" i="18"/>
  <c r="H54" i="18"/>
  <c r="G55" i="18"/>
  <c r="G22" i="4" s="1"/>
  <c r="G54" i="18"/>
  <c r="G12" i="4" s="1"/>
  <c r="F55" i="18"/>
  <c r="F54" i="18"/>
  <c r="E55" i="18"/>
  <c r="E22" i="4" s="1"/>
  <c r="E54" i="18"/>
  <c r="E12" i="4" s="1"/>
  <c r="E6" i="10" s="1"/>
  <c r="D55" i="18"/>
  <c r="D54" i="18"/>
  <c r="AV60" i="4"/>
  <c r="AU60" i="4"/>
  <c r="AU5" i="4"/>
  <c r="AT60" i="4"/>
  <c r="AT22" i="4"/>
  <c r="AT12" i="4"/>
  <c r="AT5" i="4"/>
  <c r="AS60" i="4"/>
  <c r="AS5" i="4"/>
  <c r="AR60" i="4"/>
  <c r="AR22" i="4"/>
  <c r="AR12" i="4"/>
  <c r="AR5" i="4"/>
  <c r="AQ60" i="4"/>
  <c r="AQ5" i="4"/>
  <c r="AP60" i="4"/>
  <c r="AP22" i="4"/>
  <c r="AP12" i="4"/>
  <c r="AP5" i="4"/>
  <c r="AO60" i="4"/>
  <c r="AO5" i="4"/>
  <c r="AN60" i="4"/>
  <c r="AN22" i="4"/>
  <c r="AN12" i="4"/>
  <c r="AN5" i="4"/>
  <c r="AI60" i="4"/>
  <c r="AI5" i="4"/>
  <c r="AD60" i="4"/>
  <c r="AD22" i="4"/>
  <c r="AD12" i="4"/>
  <c r="AD5" i="4"/>
  <c r="AC60" i="4"/>
  <c r="AC5" i="4"/>
  <c r="AB60" i="4"/>
  <c r="AB22" i="4"/>
  <c r="AB12" i="4"/>
  <c r="AB5" i="4"/>
  <c r="AA15" i="10" s="1"/>
  <c r="AA60" i="4"/>
  <c r="AA5" i="4"/>
  <c r="Z60" i="4"/>
  <c r="Z22" i="4"/>
  <c r="Z12" i="4"/>
  <c r="Z5" i="4"/>
  <c r="Y60" i="4"/>
  <c r="Y5" i="4"/>
  <c r="W15" i="10" s="1"/>
  <c r="X60" i="4"/>
  <c r="X22" i="4"/>
  <c r="X12" i="4"/>
  <c r="X5" i="4"/>
  <c r="W60" i="4"/>
  <c r="W5" i="4"/>
  <c r="V60" i="4"/>
  <c r="V22" i="4"/>
  <c r="V12" i="4"/>
  <c r="V5" i="4"/>
  <c r="S15" i="10" s="1"/>
  <c r="U60" i="4"/>
  <c r="U5" i="4"/>
  <c r="T60" i="4"/>
  <c r="T22" i="4"/>
  <c r="T12" i="4"/>
  <c r="T5" i="4"/>
  <c r="S60" i="4"/>
  <c r="S5" i="4"/>
  <c r="R60" i="4"/>
  <c r="R22" i="4"/>
  <c r="R12" i="4"/>
  <c r="R5" i="4"/>
  <c r="Q60" i="4"/>
  <c r="Q5" i="4"/>
  <c r="O15" i="10" s="1"/>
  <c r="P60" i="4"/>
  <c r="P22" i="4"/>
  <c r="P12" i="4"/>
  <c r="P5" i="4"/>
  <c r="O60" i="4"/>
  <c r="O5" i="4"/>
  <c r="L7" i="10" s="1"/>
  <c r="N60" i="4"/>
  <c r="N22" i="4"/>
  <c r="N12" i="4"/>
  <c r="N5" i="4"/>
  <c r="M60" i="4"/>
  <c r="M5" i="4"/>
  <c r="L60" i="4"/>
  <c r="L22" i="4"/>
  <c r="L12" i="4"/>
  <c r="L5" i="4"/>
  <c r="K60" i="4"/>
  <c r="K5" i="4"/>
  <c r="J60" i="4"/>
  <c r="J22" i="4"/>
  <c r="J12" i="4"/>
  <c r="J5" i="4"/>
  <c r="I60" i="4"/>
  <c r="I5" i="4"/>
  <c r="G15" i="10" s="1"/>
  <c r="H60" i="4"/>
  <c r="H22" i="4"/>
  <c r="H12" i="4"/>
  <c r="H5" i="4"/>
  <c r="G60" i="4"/>
  <c r="G5" i="4"/>
  <c r="F60" i="4"/>
  <c r="F22" i="4"/>
  <c r="F12" i="4"/>
  <c r="F5" i="4"/>
  <c r="E60" i="4"/>
  <c r="E5" i="4"/>
  <c r="E7" i="10" s="1"/>
  <c r="F7" i="10" s="1"/>
  <c r="D60" i="4"/>
  <c r="D22" i="4"/>
  <c r="D12" i="4"/>
  <c r="D5" i="4"/>
  <c r="K6" i="10" l="1"/>
  <c r="J15" i="10"/>
  <c r="T15" i="10"/>
  <c r="L19" i="10"/>
  <c r="L15" i="10"/>
  <c r="P6" i="10"/>
  <c r="O12" i="10"/>
  <c r="P12" i="10" s="1"/>
  <c r="X6" i="10"/>
  <c r="V17" i="10" s="1"/>
  <c r="AB13" i="10"/>
  <c r="P15" i="10"/>
  <c r="P17" i="10" s="1"/>
  <c r="O17" i="10"/>
  <c r="X15" i="10"/>
  <c r="AB15" i="10"/>
  <c r="AB17" i="10" s="1"/>
  <c r="AA17" i="10"/>
  <c r="F6" i="10"/>
  <c r="R17" i="10"/>
  <c r="E15" i="10"/>
  <c r="S7" i="10"/>
  <c r="T7" i="10" s="1"/>
  <c r="W7" i="10"/>
  <c r="X7" i="10" s="1"/>
  <c r="T6" i="10"/>
  <c r="Q13" i="10" s="1"/>
  <c r="AA13" i="10"/>
  <c r="O7" i="10"/>
  <c r="P7" i="10" s="1"/>
  <c r="AA7" i="10"/>
  <c r="AB7" i="10" s="1"/>
  <c r="G7" i="10"/>
  <c r="G24" i="10" s="1"/>
  <c r="J7" i="10"/>
  <c r="K7" i="10" s="1"/>
  <c r="K15" i="10" l="1"/>
  <c r="K17" i="10" s="1"/>
  <c r="J17" i="10"/>
  <c r="H12" i="10"/>
  <c r="G32" i="10"/>
  <c r="U13" i="10"/>
  <c r="J12" i="10"/>
  <c r="S13" i="10"/>
  <c r="Q17" i="10"/>
  <c r="T13" i="10" s="1"/>
  <c r="X17" i="10"/>
  <c r="G23" i="10"/>
  <c r="G27" i="10"/>
  <c r="V13" i="10"/>
  <c r="U17" i="10"/>
  <c r="X13" i="10" s="1"/>
  <c r="G20" i="10"/>
  <c r="S17" i="10"/>
  <c r="G19" i="10"/>
  <c r="I12" i="10"/>
  <c r="R13" i="10"/>
  <c r="F15" i="10"/>
  <c r="W17" i="10"/>
  <c r="W13" i="10"/>
  <c r="L27" i="10"/>
  <c r="L23" i="10"/>
  <c r="L32" i="10"/>
  <c r="L22" i="10"/>
  <c r="L24" i="10"/>
  <c r="T17" i="10"/>
  <c r="I17" i="10"/>
  <c r="H17" i="10"/>
  <c r="L20" i="10"/>
  <c r="F17" i="10" l="1"/>
  <c r="D17" i="10"/>
  <c r="C12" i="10"/>
  <c r="D12" i="10"/>
  <c r="E12" i="10"/>
  <c r="L31" i="10"/>
  <c r="L29" i="10" s="1"/>
  <c r="L33" i="10" s="1"/>
  <c r="L34" i="10" s="1"/>
  <c r="K12" i="10"/>
  <c r="L30" i="10"/>
  <c r="L21" i="10"/>
  <c r="L26" i="10" s="1"/>
  <c r="L25" i="10" s="1"/>
  <c r="L28" i="10" s="1"/>
  <c r="E17" i="10"/>
  <c r="G22" i="10"/>
  <c r="C17" i="10"/>
  <c r="F12" i="10" l="1"/>
  <c r="G21" i="10"/>
  <c r="G26" i="10" s="1"/>
  <c r="G25" i="10" s="1"/>
  <c r="G28" i="10" s="1"/>
  <c r="G30" i="10"/>
  <c r="G31" i="10" s="1"/>
  <c r="G29" i="10" s="1"/>
  <c r="G33" i="10" s="1"/>
  <c r="G34" i="10" s="1"/>
</calcChain>
</file>

<file path=xl/sharedStrings.xml><?xml version="1.0" encoding="utf-8"?>
<sst xmlns="http://schemas.openxmlformats.org/spreadsheetml/2006/main" count="719" uniqueCount="571">
  <si>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</si>
  <si>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</si>
  <si>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</si>
  <si>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</si>
  <si>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</si>
  <si>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</si>
  <si>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</si>
  <si>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</si>
  <si>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</si>
  <si>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</si>
  <si>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</si>
  <si>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</si>
  <si>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</si>
  <si>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</si>
  <si>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</si>
  <si>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</si>
  <si>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</si>
  <si>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</si>
  <si>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</si>
  <si>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</si>
  <si>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</si>
  <si>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</si>
  <si>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</si>
  <si>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</si>
  <si>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</si>
  <si>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</si>
  <si>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</si>
  <si>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</si>
  <si>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</si>
  <si>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</si>
  <si>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</si>
  <si>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</si>
  <si>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</si>
  <si>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</si>
  <si>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</si>
  <si>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</si>
  <si>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</si>
  <si>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</si>
  <si>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</si>
  <si>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</si>
  <si>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</si>
  <si>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</si>
  <si>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</si>
  <si>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</si>
  <si>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</si>
  <si>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</si>
  <si>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</si>
  <si>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</si>
  <si>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</si>
  <si>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</si>
  <si>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</si>
  <si>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</si>
  <si>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</si>
  <si>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</si>
  <si>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</si>
  <si>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</si>
  <si>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</si>
  <si>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</si>
  <si>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</si>
  <si>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</si>
  <si>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</si>
  <si>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</si>
  <si>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</si>
  <si>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</si>
  <si>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</si>
  <si>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</si>
  <si>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</si>
  <si>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</si>
  <si>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</si>
  <si>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</si>
  <si>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</si>
  <si>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</si>
  <si>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</si>
  <si>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</si>
  <si>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</si>
  <si>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</si>
  <si>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</si>
  <si>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</si>
  <si>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</si>
  <si>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</si>
  <si>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</si>
  <si>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</si>
  <si>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</si>
  <si>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</si>
  <si>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</si>
  <si>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</si>
  <si>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</si>
  <si>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</si>
  <si>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</si>
  <si>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</si>
  <si>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</si>
  <si>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</si>
  <si>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</si>
  <si>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</si>
  <si>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</si>
  <si>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</si>
  <si>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</si>
  <si>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</si>
  <si>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</si>
  <si>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</si>
  <si>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</si>
  <si>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</si>
  <si>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</si>
  <si>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</si>
  <si>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</si>
  <si>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</si>
  <si>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</si>
  <si>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</si>
  <si>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</si>
  <si>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</si>
  <si>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</si>
  <si>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</si>
  <si>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</si>
  <si>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</si>
  <si>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</si>
  <si>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</si>
  <si>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</si>
  <si>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</si>
  <si>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</si>
  <si>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</si>
  <si>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</si>
  <si>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</si>
  <si>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</si>
  <si>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</si>
  <si>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</si>
  <si>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</si>
  <si>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</si>
  <si>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</si>
  <si>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</si>
  <si>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</si>
  <si>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</si>
  <si>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</si>
  <si>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</si>
  <si>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</si>
  <si>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</si>
  <si>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</si>
  <si>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</si>
  <si>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</si>
  <si>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</si>
  <si>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</si>
  <si>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</si>
  <si>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</si>
  <si>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</si>
  <si>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</si>
  <si>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</si>
  <si>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</si>
  <si>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</si>
  <si>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</si>
  <si>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</si>
  <si>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</si>
  <si>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</si>
  <si>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</si>
  <si>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</si>
  <si>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</si>
  <si>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</si>
  <si>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</si>
  <si>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</si>
  <si>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</si>
  <si>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</si>
  <si>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</si>
  <si>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</si>
  <si>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</si>
  <si>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</si>
  <si>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</si>
  <si>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</si>
  <si>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</si>
  <si>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</si>
  <si>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</si>
  <si>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</si>
  <si>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</si>
  <si>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</si>
  <si>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</si>
  <si>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</si>
  <si>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</si>
  <si>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</si>
  <si>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</si>
  <si>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</si>
  <si>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</si>
  <si>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</si>
  <si>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</si>
  <si>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</si>
  <si>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</si>
  <si>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</si>
  <si>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</si>
  <si>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</si>
  <si>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</si>
  <si>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</si>
  <si>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</si>
  <si>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</si>
  <si>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</si>
  <si>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</si>
  <si>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</si>
  <si>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</si>
  <si>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</si>
  <si>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</si>
  <si>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</si>
  <si>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</si>
  <si>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</si>
  <si>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</si>
  <si>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</si>
  <si>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</si>
  <si>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</si>
  <si>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</si>
  <si>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</si>
  <si>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</si>
  <si>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</si>
  <si>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</si>
  <si>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</si>
  <si>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</si>
  <si>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</si>
  <si>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</si>
  <si>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</si>
  <si>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</si>
  <si>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</si>
  <si>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</si>
  <si>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</si>
  <si>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</si>
  <si>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</si>
  <si>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</si>
  <si>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</si>
  <si>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</si>
  <si>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</si>
  <si>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</si>
  <si>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</si>
  <si>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</si>
  <si>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</si>
  <si>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</si>
  <si>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</si>
  <si>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</si>
  <si>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</si>
  <si>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</si>
  <si>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</si>
  <si>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</si>
  <si>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</si>
  <si>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</si>
  <si>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</si>
  <si>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</si>
  <si>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</si>
  <si>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</si>
  <si>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</si>
  <si>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</si>
  <si>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</si>
  <si>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</si>
  <si>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</si>
  <si>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</si>
  <si>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</si>
  <si>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</si>
  <si>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</si>
  <si>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</si>
  <si>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</si>
  <si>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</si>
  <si>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</si>
  <si>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</si>
  <si>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</si>
  <si>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</si>
  <si>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</si>
  <si>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</si>
  <si>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</si>
  <si>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</si>
  <si>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</si>
  <si>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</si>
  <si>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</si>
  <si>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</si>
  <si>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</si>
  <si>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</si>
  <si>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</si>
  <si>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</si>
  <si>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</si>
  <si>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</si>
  <si>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</si>
  <si>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</si>
  <si>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</si>
  <si>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</si>
  <si>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</si>
  <si>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</si>
  <si>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</si>
  <si>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</si>
  <si>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</si>
  <si>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</si>
  <si>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</si>
  <si>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</si>
  <si>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</si>
  <si>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</si>
  <si>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</si>
  <si>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</si>
  <si>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</si>
  <si>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</si>
  <si>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</si>
  <si>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</si>
  <si>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</si>
  <si>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</si>
  <si>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</si>
  <si>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</si>
  <si>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</si>
  <si>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</si>
  <si>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</si>
  <si>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</si>
  <si>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</si>
  <si>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</si>
  <si>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</si>
  <si>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</si>
  <si>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</si>
  <si>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</si>
  <si>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</si>
  <si>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</si>
  <si>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</si>
  <si>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</si>
  <si>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</si>
  <si>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</si>
  <si>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</si>
  <si>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</si>
  <si>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</si>
  <si>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</si>
  <si>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</si>
  <si>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</si>
  <si>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</si>
  <si>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</si>
  <si>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</si>
  <si>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</si>
  <si>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</si>
  <si>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</si>
  <si>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</si>
  <si>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</si>
  <si>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</si>
  <si>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</si>
  <si>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</si>
  <si>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</si>
  <si>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</si>
  <si>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</si>
  <si>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</si>
  <si>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</si>
  <si>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</si>
  <si>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</si>
  <si>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</si>
  <si>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</si>
  <si>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</si>
  <si>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</si>
  <si>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</si>
  <si>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</si>
  <si>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</si>
  <si>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</si>
  <si>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</si>
  <si>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</si>
  <si>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</si>
  <si>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</si>
  <si>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</si>
  <si>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</si>
  <si>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</si>
  <si>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</si>
  <si>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</si>
  <si>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</si>
  <si>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</si>
  <si>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</si>
  <si>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</si>
  <si>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</si>
  <si>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</si>
  <si>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</si>
  <si>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</si>
  <si>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</si>
  <si>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</si>
  <si>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</si>
  <si>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</si>
  <si>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</si>
  <si>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</si>
  <si>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</si>
  <si>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</si>
  <si>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</si>
  <si>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</si>
  <si>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</si>
  <si>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</si>
  <si>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</si>
  <si>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</si>
  <si>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</si>
  <si>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</si>
  <si>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</si>
  <si>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</si>
  <si>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</si>
  <si>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</si>
  <si>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</si>
  <si>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</si>
  <si>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</si>
  <si>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</si>
  <si>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</si>
  <si>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</si>
  <si>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</si>
  <si>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</si>
  <si>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</si>
  <si>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</si>
  <si>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</si>
  <si>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</si>
  <si>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</si>
  <si>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</si>
  <si>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</si>
  <si>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</si>
  <si>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</si>
  <si>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</si>
  <si>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</si>
  <si>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</si>
  <si>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</si>
  <si>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</si>
  <si>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</si>
  <si>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</si>
  <si>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</si>
  <si>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</si>
  <si>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</si>
  <si>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</si>
  <si>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</si>
  <si>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</si>
  <si>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</si>
  <si>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</si>
  <si>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</si>
  <si>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</si>
  <si>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</si>
  <si>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</si>
  <si>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</si>
  <si>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</si>
  <si>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</si>
  <si>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</si>
  <si>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</si>
  <si>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</si>
  <si>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</si>
  <si>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</si>
  <si>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</si>
  <si>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</si>
  <si>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</si>
  <si>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</si>
  <si>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</si>
  <si>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</si>
  <si>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</si>
  <si>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</si>
  <si>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</si>
  <si>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</si>
  <si>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</si>
  <si>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</si>
  <si>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</si>
  <si>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</si>
  <si>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</si>
  <si>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</si>
  <si>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</si>
  <si>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</si>
  <si>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</si>
  <si>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</si>
  <si>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</si>
  <si>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</si>
  <si>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</si>
  <si>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</si>
  <si>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</si>
  <si>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</si>
  <si>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</si>
  <si>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</si>
  <si>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</si>
  <si>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</si>
  <si>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</si>
  <si>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</si>
  <si>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</si>
  <si>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</si>
  <si>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</si>
  <si>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</si>
  <si>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</si>
  <si>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</si>
  <si>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</si>
  <si>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</si>
  <si>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</si>
  <si>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</si>
  <si>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</si>
  <si>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</si>
  <si>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</si>
  <si>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</si>
  <si>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</si>
  <si>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</si>
  <si>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</si>
  <si>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</si>
  <si>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</si>
  <si>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</si>
  <si>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</si>
  <si>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</si>
  <si>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</si>
  <si>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</si>
  <si>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</si>
  <si>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</si>
  <si>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</si>
  <si>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</si>
  <si>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</si>
  <si>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</si>
  <si>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</si>
  <si>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</si>
  <si>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</si>
  <si>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</si>
  <si>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</si>
  <si>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</si>
  <si>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</si>
  <si>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</si>
  <si>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</si>
  <si>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</si>
  <si>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</si>
  <si>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</si>
  <si>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Illinois, Inc.</t>
  </si>
  <si>
    <t>Cigna Hlth Grp</t>
  </si>
  <si>
    <t>N/A</t>
  </si>
  <si>
    <t>00901</t>
  </si>
  <si>
    <t>2015</t>
  </si>
  <si>
    <t>525 West Monroe, Suite 1650 Chicago, IL 60661</t>
  </si>
  <si>
    <t>363385638</t>
  </si>
  <si>
    <t>068867</t>
  </si>
  <si>
    <t>95602</t>
  </si>
  <si>
    <t>103</t>
  </si>
  <si>
    <t xml:space="preserve">          Allocation</t>
  </si>
  <si>
    <t>Paid claims are assigned to the contract situs state with the exception of claims with respect to individual market business sold through an association which are reported in the resident state of the insured at the time the certificate of coverage was issued.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</si>
  <si>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</si>
  <si>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</si>
  <si>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</si>
  <si>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</si>
  <si>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</si>
  <si>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</si>
  <si>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</si>
  <si>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</si>
  <si>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</si>
  <si>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</si>
  <si>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</si>
  <si>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</si>
  <si>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</si>
  <si>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</si>
  <si>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</si>
  <si>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</si>
  <si>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</si>
  <si>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</si>
  <si>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</si>
  <si>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</si>
  <si>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</si>
  <si>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</si>
  <si>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</si>
  <si>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</si>
  <si>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</si>
  <si>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</si>
  <si>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</si>
  <si>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</si>
  <si>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</si>
  <si>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</si>
  <si>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</si>
  <si>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</si>
  <si>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</si>
  <si>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</si>
  <si>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</si>
  <si>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</si>
  <si>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</si>
  <si>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</si>
  <si>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</si>
  <si>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</si>
  <si>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</si>
  <si>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</si>
  <si>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</si>
  <si>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</si>
  <si>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</si>
  <si>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</si>
  <si>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</si>
  <si>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</si>
  <si>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</si>
  <si>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</si>
  <si>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</si>
  <si>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</si>
  <si>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</si>
  <si>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</si>
  <si>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</si>
  <si>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</si>
  <si>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</si>
  <si>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</si>
  <si>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</si>
  <si>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</si>
  <si>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No rebates have been paid or unclaimed for any prior year.</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</si>
  <si>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capital gains, medical loss rebate liability, HII Fee and in some instances goodwill amortization.</t>
  </si>
  <si>
    <t>State income taxes are allocated to the state to which the tax was paid and then allocated to segments (i.e., individual, small group, large group) based on their pro rata share of pre-tax income, excluding net investment income, capital gains, medical loss rebate liability, HII Fee and in some instances goodwill amortization.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</si>
</sst>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154</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 ca="1">SUM('Pt 2 Premium and Claims'!D$5,'Pt 2 Premium and Claims'!D$6,-'Pt 2 Premium and Claims'!D$7,-'Pt 2 Premium and Claims'!D$13,'Pt 2 Premium and Claims'!D$14:'Pt 2 Premium and Claims'!D$17)</f>
        <v>0</v>
      </c>
      <c r="E5" s="213">
        <f ca="1">SUM('Pt 2 Premium and Claims'!E$5,'Pt 2 Premium and Claims'!E$6,-'Pt 2 Premium and Claims'!E$7,-'Pt 2 Premium and Claims'!E$13,'Pt 2 Premium and Claims'!E$14:'Pt 2 Premium and Claims'!E$17)</f>
        <v>0</v>
      </c>
      <c r="F5" s="213">
        <f ca="1">SUM('Pt 2 Premium and Claims'!F$5,'Pt 2 Premium and Claims'!F$6,-'Pt 2 Premium and Claims'!F$7,-'Pt 2 Premium and Claims'!F$13,'Pt 2 Premium and Claims'!F$14:'Pt 2 Premium and Claims'!F$17)</f>
        <v>0</v>
      </c>
      <c r="G5" s="213">
        <f ca="1">SUM('Pt 2 Premium and Claims'!G$5,'Pt 2 Premium and Claims'!G$6,-'Pt 2 Premium and Claims'!G$7,-'Pt 2 Premium and Claims'!G$13,'Pt 2 Premium and Claims'!G$14:'Pt 2 Premium and Claims'!G$17)</f>
        <v>0</v>
      </c>
      <c r="H5" s="213">
        <f ca="1">SUM('Pt 2 Premium and Claims'!H$5,'Pt 2 Premium and Claims'!H$6,-'Pt 2 Premium and Claims'!H$7,-'Pt 2 Premium and Claims'!H$13,'Pt 2 Premium and Claims'!H$14:'Pt 2 Premium and Claims'!H$17)</f>
        <v>0</v>
      </c>
      <c r="I5" s="212">
        <f ca="1">SUM('Pt 2 Premium and Claims'!I$5,'Pt 2 Premium and Claims'!I$6,-'Pt 2 Premium and Claims'!I$7,-'Pt 2 Premium and Claims'!I$13,'Pt 2 Premium and Claims'!I$14:'Pt 2 Premium and Claims'!I$16)</f>
        <v>0</v>
      </c>
      <c r="J5" s="212">
        <f ca="1">SUM('Pt 2 Premium and Claims'!J$5,'Pt 2 Premium and Claims'!J$6,-'Pt 2 Premium and Claims'!J$7,-'Pt 2 Premium and Claims'!J$13,'Pt 2 Premium and Claims'!J$14,'Pt 2 Premium and Claims'!J$16:'Pt 2 Premium and Claims'!J$17)</f>
        <v>0</v>
      </c>
      <c r="K5" s="213">
        <f ca="1">SUM('Pt 2 Premium and Claims'!K$5,'Pt 2 Premium and Claims'!K$6,-'Pt 2 Premium and Claims'!K$7,-'Pt 2 Premium and Claims'!K$13,'Pt 2 Premium and Claims'!K$14,'Pt 2 Premium and Claims'!K$16:'Pt 2 Premium and Claims'!K$17)</f>
        <v>0</v>
      </c>
      <c r="L5" s="213">
        <f ca="1">SUM('Pt 2 Premium and Claims'!L$5,'Pt 2 Premium and Claims'!L$6,-'Pt 2 Premium and Claims'!L$7,-'Pt 2 Premium and Claims'!L$13,'Pt 2 Premium and Claims'!L$14,'Pt 2 Premium and Claims'!L$16:'Pt 2 Premium and Claims'!L$17)</f>
        <v>0</v>
      </c>
      <c r="M5" s="213">
        <f ca="1">SUM('Pt 2 Premium and Claims'!M$5,'Pt 2 Premium and Claims'!M$6,-'Pt 2 Premium and Claims'!M$7,-'Pt 2 Premium and Claims'!M$13,'Pt 2 Premium and Claims'!M$14,'Pt 2 Premium and Claims'!M$16:'Pt 2 Premium and Claims'!M$17)</f>
        <v>0</v>
      </c>
      <c r="N5" s="213">
        <f ca="1">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887929</v>
      </c>
      <c r="Q5" s="213">
        <f>SUM('Pt 2 Premium and Claims'!Q$5,'Pt 2 Premium and Claims'!Q$6,-'Pt 2 Premium and Claims'!Q$7,-'Pt 2 Premium and Claims'!Q$13,'Pt 2 Premium and Claims'!Q$14)</f>
        <v>887977</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f>SUM('Pt 2 Premium and Claims'!AD$5,'Pt 2 Premium and Claims'!AD$6,-'Pt 2 Premium and Claims'!AD$7,-'Pt 2 Premium and Claims'!AD$13,'Pt 2 Premium and Claims'!AD$14)</f>
        <v>0</v>
      </c>
      <c r="AE5" s="274"/>
      <c r="AF5" s="274"/>
      <c r="AG5" s="274"/>
      <c r="AH5" s="275"/>
      <c r="AI5" s="212">
        <f>SUM('Pt 2 Premium and Claims'!AI$5,'Pt 2 Premium and Claims'!AI$6,-'Pt 2 Premium and Claims'!AI$7,-'Pt 2 Premium and Claims'!AI$13,'Pt 2 Premium and Claims'!AI$14)</f>
        <v>0</v>
      </c>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v>0</v>
      </c>
      <c r="Y6" s="217">
        <v>0</v>
      </c>
      <c r="Z6" s="217"/>
      <c r="AA6" s="216">
        <v>0</v>
      </c>
      <c r="AB6" s="217">
        <v>0</v>
      </c>
      <c r="AC6" s="217"/>
      <c r="AD6" s="216">
        <v>0</v>
      </c>
      <c r="AE6" s="270"/>
      <c r="AF6" s="270"/>
      <c r="AG6" s="270"/>
      <c r="AH6" s="270"/>
      <c r="AI6" s="216">
        <v>0</v>
      </c>
      <c r="AJ6" s="270"/>
      <c r="AK6" s="270"/>
      <c r="AL6" s="270"/>
      <c r="AM6" s="270"/>
      <c r="AN6" s="216">
        <v>0</v>
      </c>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c r="P7" s="216">
        <v>7</v>
      </c>
      <c r="Q7" s="217">
        <v>7</v>
      </c>
      <c r="R7" s="217"/>
      <c r="S7" s="217"/>
      <c r="T7" s="217"/>
      <c r="U7" s="216">
        <v>0</v>
      </c>
      <c r="V7" s="217">
        <v>0</v>
      </c>
      <c r="W7" s="217"/>
      <c r="X7" s="216">
        <v>0</v>
      </c>
      <c r="Y7" s="217">
        <v>0</v>
      </c>
      <c r="Z7" s="217"/>
      <c r="AA7" s="216">
        <v>0</v>
      </c>
      <c r="AB7" s="217">
        <v>0</v>
      </c>
      <c r="AC7" s="217"/>
      <c r="AD7" s="216">
        <v>0</v>
      </c>
      <c r="AE7" s="270"/>
      <c r="AF7" s="270"/>
      <c r="AG7" s="270"/>
      <c r="AH7" s="270"/>
      <c r="AI7" s="216">
        <v>0</v>
      </c>
      <c r="AJ7" s="270"/>
      <c r="AK7" s="270"/>
      <c r="AL7" s="270"/>
      <c r="AM7" s="270"/>
      <c r="AN7" s="216">
        <v>0</v>
      </c>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-13543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-155</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433263</v>
      </c>
      <c r="Q12" s="213">
        <f>'Pt 2 Premium and Claims'!Q$54</f>
        <v>451308</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f>'Pt 2 Premium and Claims'!AD$54</f>
        <v>0</v>
      </c>
      <c r="AE12" s="274"/>
      <c r="AF12" s="274"/>
      <c r="AG12" s="274"/>
      <c r="AH12" s="275"/>
      <c r="AI12" s="212">
        <f>'Pt 2 Premium and Claims'!AI$54</f>
        <v>0</v>
      </c>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0</v>
      </c>
      <c r="AU12" s="214">
        <f>'Pt 2 Premium and Claims'!AU$54</f>
        <v>0</v>
      </c>
      <c r="AV12" s="291"/>
      <c r="AW12" s="296"/>
    </row>
    <row r="13" spans="1:49" ht="25.5" x14ac:dyDescent="0.2">
      <c r="B13" s="239" t="s">
        <v>230</v>
      </c>
      <c r="C13" s="203" t="s">
        <v>37</v>
      </c>
      <c r="D13" s="216">
        <v>0</v>
      </c>
      <c r="E13" s="217">
        <v>0</v>
      </c>
      <c r="F13" s="217"/>
      <c r="G13" s="268"/>
      <c r="H13" s="269"/>
      <c r="I13" s="216">
        <v>0</v>
      </c>
      <c r="J13" s="216">
        <v>0</v>
      </c>
      <c r="K13" s="217">
        <v>0</v>
      </c>
      <c r="L13" s="217"/>
      <c r="M13" s="268"/>
      <c r="N13" s="269"/>
      <c r="O13" s="216"/>
      <c r="P13" s="216">
        <v>126090</v>
      </c>
      <c r="Q13" s="217">
        <v>131305</v>
      </c>
      <c r="R13" s="217"/>
      <c r="S13" s="268"/>
      <c r="T13" s="269"/>
      <c r="U13" s="216">
        <v>0</v>
      </c>
      <c r="V13" s="217">
        <v>0</v>
      </c>
      <c r="W13" s="217"/>
      <c r="X13" s="216">
        <v>0</v>
      </c>
      <c r="Y13" s="217">
        <v>0</v>
      </c>
      <c r="Z13" s="217"/>
      <c r="AA13" s="216">
        <v>0</v>
      </c>
      <c r="AB13" s="217">
        <v>0</v>
      </c>
      <c r="AC13" s="217"/>
      <c r="AD13" s="216">
        <v>0</v>
      </c>
      <c r="AE13" s="270"/>
      <c r="AF13" s="270"/>
      <c r="AG13" s="270"/>
      <c r="AH13" s="270"/>
      <c r="AI13" s="216">
        <v>0</v>
      </c>
      <c r="AJ13" s="270"/>
      <c r="AK13" s="270"/>
      <c r="AL13" s="270"/>
      <c r="AM13" s="270"/>
      <c r="AN13" s="216">
        <v>0</v>
      </c>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v>0</v>
      </c>
      <c r="Y14" s="217">
        <v>0</v>
      </c>
      <c r="Z14" s="217"/>
      <c r="AA14" s="216">
        <v>0</v>
      </c>
      <c r="AB14" s="217">
        <v>0</v>
      </c>
      <c r="AC14" s="217"/>
      <c r="AD14" s="216">
        <v>0</v>
      </c>
      <c r="AE14" s="270"/>
      <c r="AF14" s="270"/>
      <c r="AG14" s="270"/>
      <c r="AH14" s="270"/>
      <c r="AI14" s="216">
        <v>0</v>
      </c>
      <c r="AJ14" s="270"/>
      <c r="AK14" s="270"/>
      <c r="AL14" s="270"/>
      <c r="AM14" s="270"/>
      <c r="AN14" s="216">
        <v>0</v>
      </c>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v>0</v>
      </c>
      <c r="Y15" s="217">
        <v>0</v>
      </c>
      <c r="Z15" s="217"/>
      <c r="AA15" s="216">
        <v>0</v>
      </c>
      <c r="AB15" s="217">
        <v>0</v>
      </c>
      <c r="AC15" s="217"/>
      <c r="AD15" s="216">
        <v>0</v>
      </c>
      <c r="AE15" s="270"/>
      <c r="AF15" s="270"/>
      <c r="AG15" s="270"/>
      <c r="AH15" s="273"/>
      <c r="AI15" s="216">
        <v>0</v>
      </c>
      <c r="AJ15" s="270"/>
      <c r="AK15" s="270"/>
      <c r="AL15" s="270"/>
      <c r="AM15" s="273"/>
      <c r="AN15" s="216">
        <v>0</v>
      </c>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f>'Pt 2 Premium and Claims'!AD$55</f>
        <v>0</v>
      </c>
      <c r="AE22" s="270"/>
      <c r="AF22" s="270"/>
      <c r="AG22" s="270"/>
      <c r="AH22" s="270"/>
      <c r="AI22" s="221">
        <f>'Pt 2 Premium and Claims'!AI$55</f>
        <v>0</v>
      </c>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52</v>
      </c>
      <c r="E25" s="217">
        <v>52</v>
      </c>
      <c r="F25" s="217"/>
      <c r="G25" s="217"/>
      <c r="H25" s="217"/>
      <c r="I25" s="216">
        <v>0</v>
      </c>
      <c r="J25" s="216">
        <v>0</v>
      </c>
      <c r="K25" s="217">
        <v>0</v>
      </c>
      <c r="L25" s="217"/>
      <c r="M25" s="217"/>
      <c r="N25" s="217"/>
      <c r="O25" s="216"/>
      <c r="P25" s="216">
        <v>92141</v>
      </c>
      <c r="Q25" s="217">
        <v>92141</v>
      </c>
      <c r="R25" s="217"/>
      <c r="S25" s="217"/>
      <c r="T25" s="217"/>
      <c r="U25" s="216">
        <v>0</v>
      </c>
      <c r="V25" s="217">
        <v>0</v>
      </c>
      <c r="W25" s="217"/>
      <c r="X25" s="216">
        <v>0</v>
      </c>
      <c r="Y25" s="217">
        <v>0</v>
      </c>
      <c r="Z25" s="217"/>
      <c r="AA25" s="216">
        <v>0</v>
      </c>
      <c r="AB25" s="217">
        <v>0</v>
      </c>
      <c r="AC25" s="217"/>
      <c r="AD25" s="216">
        <v>0</v>
      </c>
      <c r="AE25" s="270"/>
      <c r="AF25" s="270"/>
      <c r="AG25" s="270"/>
      <c r="AH25" s="273"/>
      <c r="AI25" s="216">
        <v>0</v>
      </c>
      <c r="AJ25" s="270"/>
      <c r="AK25" s="270"/>
      <c r="AL25" s="270"/>
      <c r="AM25" s="273"/>
      <c r="AN25" s="216">
        <v>0</v>
      </c>
      <c r="AO25" s="217"/>
      <c r="AP25" s="217"/>
      <c r="AQ25" s="217"/>
      <c r="AR25" s="217"/>
      <c r="AS25" s="216">
        <v>0</v>
      </c>
      <c r="AT25" s="220">
        <v>-4512</v>
      </c>
      <c r="AU25" s="220">
        <v>0</v>
      </c>
      <c r="AV25" s="220">
        <v>0</v>
      </c>
      <c r="AW25" s="297"/>
    </row>
    <row r="26" spans="1:49" s="5" customFormat="1" x14ac:dyDescent="0.2">
      <c r="A26" s="35"/>
      <c r="B26" s="242" t="s">
        <v>242</v>
      </c>
      <c r="C26" s="203"/>
      <c r="D26" s="216">
        <v>0</v>
      </c>
      <c r="E26" s="217">
        <v>0</v>
      </c>
      <c r="F26" s="217"/>
      <c r="G26" s="217"/>
      <c r="H26" s="217"/>
      <c r="I26" s="216">
        <v>0</v>
      </c>
      <c r="J26" s="216">
        <v>0</v>
      </c>
      <c r="K26" s="217">
        <v>0</v>
      </c>
      <c r="L26" s="217"/>
      <c r="M26" s="217"/>
      <c r="N26" s="217"/>
      <c r="O26" s="216"/>
      <c r="P26" s="216">
        <v>600</v>
      </c>
      <c r="Q26" s="217">
        <v>600</v>
      </c>
      <c r="R26" s="217"/>
      <c r="S26" s="217"/>
      <c r="T26" s="217"/>
      <c r="U26" s="216">
        <v>0</v>
      </c>
      <c r="V26" s="217">
        <v>0</v>
      </c>
      <c r="W26" s="217"/>
      <c r="X26" s="216">
        <v>0</v>
      </c>
      <c r="Y26" s="217">
        <v>0</v>
      </c>
      <c r="Z26" s="217"/>
      <c r="AA26" s="216">
        <v>0</v>
      </c>
      <c r="AB26" s="217">
        <v>0</v>
      </c>
      <c r="AC26" s="217"/>
      <c r="AD26" s="216">
        <v>0</v>
      </c>
      <c r="AE26" s="270"/>
      <c r="AF26" s="270"/>
      <c r="AG26" s="270"/>
      <c r="AH26" s="270"/>
      <c r="AI26" s="216">
        <v>0</v>
      </c>
      <c r="AJ26" s="270"/>
      <c r="AK26" s="270"/>
      <c r="AL26" s="270"/>
      <c r="AM26" s="270"/>
      <c r="AN26" s="216">
        <v>0</v>
      </c>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c r="G27" s="217"/>
      <c r="H27" s="217"/>
      <c r="I27" s="216">
        <v>0</v>
      </c>
      <c r="J27" s="216">
        <v>0</v>
      </c>
      <c r="K27" s="217">
        <v>0</v>
      </c>
      <c r="L27" s="217"/>
      <c r="M27" s="217"/>
      <c r="N27" s="217"/>
      <c r="O27" s="216"/>
      <c r="P27" s="216">
        <v>16291</v>
      </c>
      <c r="Q27" s="217">
        <v>16291</v>
      </c>
      <c r="R27" s="217"/>
      <c r="S27" s="217"/>
      <c r="T27" s="217"/>
      <c r="U27" s="216">
        <v>0</v>
      </c>
      <c r="V27" s="217">
        <v>0</v>
      </c>
      <c r="W27" s="217"/>
      <c r="X27" s="216">
        <v>0</v>
      </c>
      <c r="Y27" s="217">
        <v>0</v>
      </c>
      <c r="Z27" s="217"/>
      <c r="AA27" s="216">
        <v>0</v>
      </c>
      <c r="AB27" s="217">
        <v>0</v>
      </c>
      <c r="AC27" s="217"/>
      <c r="AD27" s="216">
        <v>0</v>
      </c>
      <c r="AE27" s="270"/>
      <c r="AF27" s="270"/>
      <c r="AG27" s="270"/>
      <c r="AH27" s="270"/>
      <c r="AI27" s="216">
        <v>0</v>
      </c>
      <c r="AJ27" s="270"/>
      <c r="AK27" s="270"/>
      <c r="AL27" s="270"/>
      <c r="AM27" s="270"/>
      <c r="AN27" s="216">
        <v>0</v>
      </c>
      <c r="AO27" s="217"/>
      <c r="AP27" s="217"/>
      <c r="AQ27" s="217"/>
      <c r="AR27" s="217"/>
      <c r="AS27" s="216">
        <v>0</v>
      </c>
      <c r="AT27" s="220">
        <v>0</v>
      </c>
      <c r="AU27" s="220">
        <v>0</v>
      </c>
      <c r="AV27" s="293"/>
      <c r="AW27" s="297"/>
    </row>
    <row r="28" spans="1:49" s="5" customFormat="1" x14ac:dyDescent="0.2">
      <c r="A28" s="35"/>
      <c r="B28" s="242" t="s">
        <v>244</v>
      </c>
      <c r="C28" s="203"/>
      <c r="D28" s="216">
        <v>0</v>
      </c>
      <c r="E28" s="217">
        <v>0</v>
      </c>
      <c r="F28" s="217"/>
      <c r="G28" s="217"/>
      <c r="H28" s="217"/>
      <c r="I28" s="216">
        <v>0</v>
      </c>
      <c r="J28" s="216">
        <v>0</v>
      </c>
      <c r="K28" s="217">
        <v>0</v>
      </c>
      <c r="L28" s="217"/>
      <c r="M28" s="217"/>
      <c r="N28" s="217"/>
      <c r="O28" s="216"/>
      <c r="P28" s="216">
        <v>2289</v>
      </c>
      <c r="Q28" s="217">
        <v>2289</v>
      </c>
      <c r="R28" s="217"/>
      <c r="S28" s="217"/>
      <c r="T28" s="217"/>
      <c r="U28" s="216">
        <v>0</v>
      </c>
      <c r="V28" s="217">
        <v>0</v>
      </c>
      <c r="W28" s="217"/>
      <c r="X28" s="216">
        <v>0</v>
      </c>
      <c r="Y28" s="217">
        <v>0</v>
      </c>
      <c r="Z28" s="217"/>
      <c r="AA28" s="216">
        <v>0</v>
      </c>
      <c r="AB28" s="217">
        <v>0</v>
      </c>
      <c r="AC28" s="217"/>
      <c r="AD28" s="216">
        <v>0</v>
      </c>
      <c r="AE28" s="270"/>
      <c r="AF28" s="270"/>
      <c r="AG28" s="270"/>
      <c r="AH28" s="270"/>
      <c r="AI28" s="216">
        <v>0</v>
      </c>
      <c r="AJ28" s="270"/>
      <c r="AK28" s="270"/>
      <c r="AL28" s="270"/>
      <c r="AM28" s="270"/>
      <c r="AN28" s="216">
        <v>0</v>
      </c>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v>0</v>
      </c>
      <c r="K30" s="217">
        <v>0</v>
      </c>
      <c r="L30" s="217"/>
      <c r="M30" s="217"/>
      <c r="N30" s="217"/>
      <c r="O30" s="216"/>
      <c r="P30" s="216">
        <v>1207</v>
      </c>
      <c r="Q30" s="217">
        <v>1207</v>
      </c>
      <c r="R30" s="217"/>
      <c r="S30" s="217"/>
      <c r="T30" s="217"/>
      <c r="U30" s="216">
        <v>0</v>
      </c>
      <c r="V30" s="217">
        <v>0</v>
      </c>
      <c r="W30" s="217"/>
      <c r="X30" s="216">
        <v>0</v>
      </c>
      <c r="Y30" s="217">
        <v>0</v>
      </c>
      <c r="Z30" s="217"/>
      <c r="AA30" s="216">
        <v>0</v>
      </c>
      <c r="AB30" s="217">
        <v>0</v>
      </c>
      <c r="AC30" s="217"/>
      <c r="AD30" s="216">
        <v>0</v>
      </c>
      <c r="AE30" s="270"/>
      <c r="AF30" s="270"/>
      <c r="AG30" s="270"/>
      <c r="AH30" s="270"/>
      <c r="AI30" s="216">
        <v>0</v>
      </c>
      <c r="AJ30" s="270"/>
      <c r="AK30" s="270"/>
      <c r="AL30" s="270"/>
      <c r="AM30" s="270"/>
      <c r="AN30" s="216">
        <v>0</v>
      </c>
      <c r="AO30" s="217"/>
      <c r="AP30" s="217"/>
      <c r="AQ30" s="217"/>
      <c r="AR30" s="217"/>
      <c r="AS30" s="216">
        <v>0</v>
      </c>
      <c r="AT30" s="220">
        <v>-13</v>
      </c>
      <c r="AU30" s="220">
        <v>0</v>
      </c>
      <c r="AV30" s="220">
        <v>0</v>
      </c>
      <c r="AW30" s="297"/>
    </row>
    <row r="31" spans="1:49" x14ac:dyDescent="0.2">
      <c r="B31" s="242" t="s">
        <v>247</v>
      </c>
      <c r="C31" s="203"/>
      <c r="D31" s="216">
        <v>0</v>
      </c>
      <c r="E31" s="217">
        <v>0</v>
      </c>
      <c r="F31" s="217"/>
      <c r="G31" s="217"/>
      <c r="H31" s="217"/>
      <c r="I31" s="216">
        <v>0</v>
      </c>
      <c r="J31" s="216">
        <v>0</v>
      </c>
      <c r="K31" s="217">
        <v>0</v>
      </c>
      <c r="L31" s="217"/>
      <c r="M31" s="217"/>
      <c r="N31" s="217"/>
      <c r="O31" s="216"/>
      <c r="P31" s="216">
        <v>312</v>
      </c>
      <c r="Q31" s="217">
        <v>312</v>
      </c>
      <c r="R31" s="217"/>
      <c r="S31" s="217"/>
      <c r="T31" s="217"/>
      <c r="U31" s="216">
        <v>0</v>
      </c>
      <c r="V31" s="217">
        <v>0</v>
      </c>
      <c r="W31" s="217"/>
      <c r="X31" s="216">
        <v>0</v>
      </c>
      <c r="Y31" s="217">
        <v>0</v>
      </c>
      <c r="Z31" s="217"/>
      <c r="AA31" s="216">
        <v>0</v>
      </c>
      <c r="AB31" s="217">
        <v>0</v>
      </c>
      <c r="AC31" s="217"/>
      <c r="AD31" s="216">
        <v>0</v>
      </c>
      <c r="AE31" s="270"/>
      <c r="AF31" s="270"/>
      <c r="AG31" s="270"/>
      <c r="AH31" s="270"/>
      <c r="AI31" s="216">
        <v>0</v>
      </c>
      <c r="AJ31" s="270"/>
      <c r="AK31" s="270"/>
      <c r="AL31" s="270"/>
      <c r="AM31" s="270"/>
      <c r="AN31" s="216">
        <v>0</v>
      </c>
      <c r="AO31" s="217"/>
      <c r="AP31" s="217"/>
      <c r="AQ31" s="217"/>
      <c r="AR31" s="217"/>
      <c r="AS31" s="216">
        <v>0</v>
      </c>
      <c r="AT31" s="220">
        <v>0</v>
      </c>
      <c r="AU31" s="220">
        <v>0</v>
      </c>
      <c r="AV31" s="220">
        <v>0</v>
      </c>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v>0</v>
      </c>
      <c r="K34" s="217">
        <v>0</v>
      </c>
      <c r="L34" s="217"/>
      <c r="M34" s="217"/>
      <c r="N34" s="217"/>
      <c r="O34" s="216"/>
      <c r="P34" s="216">
        <v>6104</v>
      </c>
      <c r="Q34" s="217">
        <v>6104</v>
      </c>
      <c r="R34" s="217"/>
      <c r="S34" s="217"/>
      <c r="T34" s="217"/>
      <c r="U34" s="216">
        <v>0</v>
      </c>
      <c r="V34" s="217">
        <v>0</v>
      </c>
      <c r="W34" s="217"/>
      <c r="X34" s="216">
        <v>0</v>
      </c>
      <c r="Y34" s="217">
        <v>0</v>
      </c>
      <c r="Z34" s="217"/>
      <c r="AA34" s="216">
        <v>0</v>
      </c>
      <c r="AB34" s="217">
        <v>0</v>
      </c>
      <c r="AC34" s="217"/>
      <c r="AD34" s="216">
        <v>0</v>
      </c>
      <c r="AE34" s="270"/>
      <c r="AF34" s="270"/>
      <c r="AG34" s="270"/>
      <c r="AH34" s="270"/>
      <c r="AI34" s="216">
        <v>0</v>
      </c>
      <c r="AJ34" s="270"/>
      <c r="AK34" s="270"/>
      <c r="AL34" s="270"/>
      <c r="AM34" s="270"/>
      <c r="AN34" s="216">
        <v>0</v>
      </c>
      <c r="AO34" s="217"/>
      <c r="AP34" s="217"/>
      <c r="AQ34" s="217"/>
      <c r="AR34" s="217"/>
      <c r="AS34" s="271"/>
      <c r="AT34" s="220">
        <v>0</v>
      </c>
      <c r="AU34" s="220">
        <v>0</v>
      </c>
      <c r="AV34" s="220">
        <v>0</v>
      </c>
      <c r="AW34" s="297"/>
    </row>
    <row r="35" spans="1:49" x14ac:dyDescent="0.2">
      <c r="B35" s="242" t="s">
        <v>251</v>
      </c>
      <c r="C35" s="203"/>
      <c r="D35" s="216">
        <v>0</v>
      </c>
      <c r="E35" s="217">
        <v>0</v>
      </c>
      <c r="F35" s="217"/>
      <c r="G35" s="217"/>
      <c r="H35" s="217"/>
      <c r="I35" s="216">
        <v>0</v>
      </c>
      <c r="J35" s="216">
        <v>0</v>
      </c>
      <c r="K35" s="217">
        <v>0</v>
      </c>
      <c r="L35" s="217"/>
      <c r="M35" s="217"/>
      <c r="N35" s="217"/>
      <c r="O35" s="216"/>
      <c r="P35" s="216">
        <v>6621</v>
      </c>
      <c r="Q35" s="217">
        <v>6621</v>
      </c>
      <c r="R35" s="217"/>
      <c r="S35" s="217"/>
      <c r="T35" s="217"/>
      <c r="U35" s="216">
        <v>0</v>
      </c>
      <c r="V35" s="217">
        <v>0</v>
      </c>
      <c r="W35" s="217"/>
      <c r="X35" s="216">
        <v>0</v>
      </c>
      <c r="Y35" s="217">
        <v>0</v>
      </c>
      <c r="Z35" s="217"/>
      <c r="AA35" s="216">
        <v>0</v>
      </c>
      <c r="AB35" s="217">
        <v>0</v>
      </c>
      <c r="AC35" s="217"/>
      <c r="AD35" s="216">
        <v>0</v>
      </c>
      <c r="AE35" s="270"/>
      <c r="AF35" s="270"/>
      <c r="AG35" s="270"/>
      <c r="AH35" s="270"/>
      <c r="AI35" s="216">
        <v>0</v>
      </c>
      <c r="AJ35" s="270"/>
      <c r="AK35" s="270"/>
      <c r="AL35" s="270"/>
      <c r="AM35" s="270"/>
      <c r="AN35" s="216">
        <v>0</v>
      </c>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v>0</v>
      </c>
      <c r="J37" s="224">
        <v>0</v>
      </c>
      <c r="K37" s="225">
        <v>0</v>
      </c>
      <c r="L37" s="225"/>
      <c r="M37" s="225"/>
      <c r="N37" s="225"/>
      <c r="O37" s="224"/>
      <c r="P37" s="224">
        <v>618</v>
      </c>
      <c r="Q37" s="225">
        <v>834</v>
      </c>
      <c r="R37" s="225"/>
      <c r="S37" s="225"/>
      <c r="T37" s="225"/>
      <c r="U37" s="224">
        <v>0</v>
      </c>
      <c r="V37" s="225">
        <v>0</v>
      </c>
      <c r="W37" s="225"/>
      <c r="X37" s="224">
        <v>0</v>
      </c>
      <c r="Y37" s="225">
        <v>0</v>
      </c>
      <c r="Z37" s="225"/>
      <c r="AA37" s="224">
        <v>0</v>
      </c>
      <c r="AB37" s="225">
        <v>0</v>
      </c>
      <c r="AC37" s="225"/>
      <c r="AD37" s="224">
        <v>0</v>
      </c>
      <c r="AE37" s="274"/>
      <c r="AF37" s="274"/>
      <c r="AG37" s="274"/>
      <c r="AH37" s="275"/>
      <c r="AI37" s="224">
        <v>0</v>
      </c>
      <c r="AJ37" s="274"/>
      <c r="AK37" s="274"/>
      <c r="AL37" s="274"/>
      <c r="AM37" s="275"/>
      <c r="AN37" s="224">
        <v>0</v>
      </c>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v>0</v>
      </c>
      <c r="J38" s="216">
        <v>0</v>
      </c>
      <c r="K38" s="217">
        <v>0</v>
      </c>
      <c r="L38" s="217"/>
      <c r="M38" s="217"/>
      <c r="N38" s="217"/>
      <c r="O38" s="216"/>
      <c r="P38" s="216">
        <v>317</v>
      </c>
      <c r="Q38" s="217">
        <v>320</v>
      </c>
      <c r="R38" s="217"/>
      <c r="S38" s="217"/>
      <c r="T38" s="217"/>
      <c r="U38" s="216">
        <v>0</v>
      </c>
      <c r="V38" s="217">
        <v>0</v>
      </c>
      <c r="W38" s="217"/>
      <c r="X38" s="216">
        <v>0</v>
      </c>
      <c r="Y38" s="217">
        <v>0</v>
      </c>
      <c r="Z38" s="217"/>
      <c r="AA38" s="216">
        <v>0</v>
      </c>
      <c r="AB38" s="217">
        <v>0</v>
      </c>
      <c r="AC38" s="217"/>
      <c r="AD38" s="216">
        <v>0</v>
      </c>
      <c r="AE38" s="270"/>
      <c r="AF38" s="270"/>
      <c r="AG38" s="270"/>
      <c r="AH38" s="270"/>
      <c r="AI38" s="216">
        <v>0</v>
      </c>
      <c r="AJ38" s="270"/>
      <c r="AK38" s="270"/>
      <c r="AL38" s="270"/>
      <c r="AM38" s="270"/>
      <c r="AN38" s="216">
        <v>0</v>
      </c>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v>0</v>
      </c>
      <c r="J39" s="216">
        <v>0</v>
      </c>
      <c r="K39" s="217">
        <v>0</v>
      </c>
      <c r="L39" s="217"/>
      <c r="M39" s="217"/>
      <c r="N39" s="217"/>
      <c r="O39" s="216"/>
      <c r="P39" s="216">
        <v>89</v>
      </c>
      <c r="Q39" s="217">
        <v>4827</v>
      </c>
      <c r="R39" s="217"/>
      <c r="S39" s="217"/>
      <c r="T39" s="217"/>
      <c r="U39" s="216">
        <v>0</v>
      </c>
      <c r="V39" s="217">
        <v>0</v>
      </c>
      <c r="W39" s="217"/>
      <c r="X39" s="216">
        <v>0</v>
      </c>
      <c r="Y39" s="217">
        <v>0</v>
      </c>
      <c r="Z39" s="217"/>
      <c r="AA39" s="216">
        <v>0</v>
      </c>
      <c r="AB39" s="217">
        <v>0</v>
      </c>
      <c r="AC39" s="217"/>
      <c r="AD39" s="216">
        <v>0</v>
      </c>
      <c r="AE39" s="270"/>
      <c r="AF39" s="270"/>
      <c r="AG39" s="270"/>
      <c r="AH39" s="270"/>
      <c r="AI39" s="216">
        <v>0</v>
      </c>
      <c r="AJ39" s="270"/>
      <c r="AK39" s="270"/>
      <c r="AL39" s="270"/>
      <c r="AM39" s="270"/>
      <c r="AN39" s="216">
        <v>0</v>
      </c>
      <c r="AO39" s="217"/>
      <c r="AP39" s="217"/>
      <c r="AQ39" s="217"/>
      <c r="AR39" s="217"/>
      <c r="AS39" s="216">
        <v>0</v>
      </c>
      <c r="AT39" s="220">
        <v>0</v>
      </c>
      <c r="AU39" s="220">
        <v>0</v>
      </c>
      <c r="AV39" s="220">
        <v>0</v>
      </c>
      <c r="AW39" s="297"/>
    </row>
    <row r="40" spans="1:49" x14ac:dyDescent="0.2">
      <c r="B40" s="242" t="s">
        <v>256</v>
      </c>
      <c r="C40" s="203" t="s">
        <v>38</v>
      </c>
      <c r="D40" s="216">
        <v>0</v>
      </c>
      <c r="E40" s="217">
        <v>0</v>
      </c>
      <c r="F40" s="217"/>
      <c r="G40" s="217"/>
      <c r="H40" s="217"/>
      <c r="I40" s="216">
        <v>0</v>
      </c>
      <c r="J40" s="216">
        <v>0</v>
      </c>
      <c r="K40" s="217">
        <v>0</v>
      </c>
      <c r="L40" s="217"/>
      <c r="M40" s="217"/>
      <c r="N40" s="217"/>
      <c r="O40" s="216"/>
      <c r="P40" s="216">
        <v>175</v>
      </c>
      <c r="Q40" s="217">
        <v>195</v>
      </c>
      <c r="R40" s="217"/>
      <c r="S40" s="217"/>
      <c r="T40" s="217"/>
      <c r="U40" s="216">
        <v>0</v>
      </c>
      <c r="V40" s="217">
        <v>0</v>
      </c>
      <c r="W40" s="217"/>
      <c r="X40" s="216">
        <v>0</v>
      </c>
      <c r="Y40" s="217">
        <v>0</v>
      </c>
      <c r="Z40" s="217"/>
      <c r="AA40" s="216">
        <v>0</v>
      </c>
      <c r="AB40" s="217">
        <v>0</v>
      </c>
      <c r="AC40" s="217"/>
      <c r="AD40" s="216">
        <v>0</v>
      </c>
      <c r="AE40" s="270"/>
      <c r="AF40" s="270"/>
      <c r="AG40" s="270"/>
      <c r="AH40" s="270"/>
      <c r="AI40" s="216">
        <v>0</v>
      </c>
      <c r="AJ40" s="270"/>
      <c r="AK40" s="270"/>
      <c r="AL40" s="270"/>
      <c r="AM40" s="270"/>
      <c r="AN40" s="216">
        <v>0</v>
      </c>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v>0</v>
      </c>
      <c r="F41" s="217"/>
      <c r="G41" s="217"/>
      <c r="H41" s="217"/>
      <c r="I41" s="216">
        <v>0</v>
      </c>
      <c r="J41" s="216">
        <v>0</v>
      </c>
      <c r="K41" s="217">
        <v>0</v>
      </c>
      <c r="L41" s="217"/>
      <c r="M41" s="217"/>
      <c r="N41" s="217"/>
      <c r="O41" s="216"/>
      <c r="P41" s="216">
        <v>284</v>
      </c>
      <c r="Q41" s="217">
        <v>289</v>
      </c>
      <c r="R41" s="217"/>
      <c r="S41" s="217"/>
      <c r="T41" s="217"/>
      <c r="U41" s="216">
        <v>0</v>
      </c>
      <c r="V41" s="217">
        <v>0</v>
      </c>
      <c r="W41" s="217"/>
      <c r="X41" s="216">
        <v>0</v>
      </c>
      <c r="Y41" s="217">
        <v>0</v>
      </c>
      <c r="Z41" s="217"/>
      <c r="AA41" s="216">
        <v>0</v>
      </c>
      <c r="AB41" s="217">
        <v>0</v>
      </c>
      <c r="AC41" s="217"/>
      <c r="AD41" s="216">
        <v>0</v>
      </c>
      <c r="AE41" s="270"/>
      <c r="AF41" s="270"/>
      <c r="AG41" s="270"/>
      <c r="AH41" s="270"/>
      <c r="AI41" s="216">
        <v>0</v>
      </c>
      <c r="AJ41" s="270"/>
      <c r="AK41" s="270"/>
      <c r="AL41" s="270"/>
      <c r="AM41" s="270"/>
      <c r="AN41" s="216">
        <v>0</v>
      </c>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8</v>
      </c>
      <c r="Q42" s="217">
        <v>8</v>
      </c>
      <c r="R42" s="217"/>
      <c r="S42" s="217"/>
      <c r="T42" s="217"/>
      <c r="U42" s="216">
        <v>0</v>
      </c>
      <c r="V42" s="217">
        <v>0</v>
      </c>
      <c r="W42" s="217"/>
      <c r="X42" s="216">
        <v>0</v>
      </c>
      <c r="Y42" s="217">
        <v>0</v>
      </c>
      <c r="Z42" s="217"/>
      <c r="AA42" s="216">
        <v>0</v>
      </c>
      <c r="AB42" s="217">
        <v>0</v>
      </c>
      <c r="AC42" s="217"/>
      <c r="AD42" s="216">
        <v>0</v>
      </c>
      <c r="AE42" s="270"/>
      <c r="AF42" s="270"/>
      <c r="AG42" s="270"/>
      <c r="AH42" s="270"/>
      <c r="AI42" s="216">
        <v>0</v>
      </c>
      <c r="AJ42" s="270"/>
      <c r="AK42" s="270"/>
      <c r="AL42" s="270"/>
      <c r="AM42" s="270"/>
      <c r="AN42" s="216">
        <v>0</v>
      </c>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v>0</v>
      </c>
      <c r="J44" s="224">
        <v>0</v>
      </c>
      <c r="K44" s="225">
        <v>0</v>
      </c>
      <c r="L44" s="225"/>
      <c r="M44" s="225"/>
      <c r="N44" s="225"/>
      <c r="O44" s="224"/>
      <c r="P44" s="224">
        <v>6392</v>
      </c>
      <c r="Q44" s="225">
        <v>12014</v>
      </c>
      <c r="R44" s="225"/>
      <c r="S44" s="225"/>
      <c r="T44" s="225"/>
      <c r="U44" s="224">
        <v>0</v>
      </c>
      <c r="V44" s="225">
        <v>0</v>
      </c>
      <c r="W44" s="225"/>
      <c r="X44" s="224">
        <v>0</v>
      </c>
      <c r="Y44" s="225">
        <v>0</v>
      </c>
      <c r="Z44" s="225"/>
      <c r="AA44" s="224">
        <v>0</v>
      </c>
      <c r="AB44" s="225">
        <v>0</v>
      </c>
      <c r="AC44" s="225"/>
      <c r="AD44" s="224">
        <v>0</v>
      </c>
      <c r="AE44" s="274"/>
      <c r="AF44" s="274"/>
      <c r="AG44" s="274"/>
      <c r="AH44" s="275"/>
      <c r="AI44" s="224">
        <v>0</v>
      </c>
      <c r="AJ44" s="274"/>
      <c r="AK44" s="274"/>
      <c r="AL44" s="274"/>
      <c r="AM44" s="275"/>
      <c r="AN44" s="224">
        <v>0</v>
      </c>
      <c r="AO44" s="225"/>
      <c r="AP44" s="225"/>
      <c r="AQ44" s="225"/>
      <c r="AR44" s="225"/>
      <c r="AS44" s="224">
        <v>0</v>
      </c>
      <c r="AT44" s="226">
        <v>0</v>
      </c>
      <c r="AU44" s="226">
        <v>0</v>
      </c>
      <c r="AV44" s="226">
        <v>0</v>
      </c>
      <c r="AW44" s="296"/>
    </row>
    <row r="45" spans="1:49" x14ac:dyDescent="0.2">
      <c r="B45" s="245" t="s">
        <v>261</v>
      </c>
      <c r="C45" s="203" t="s">
        <v>19</v>
      </c>
      <c r="D45" s="216">
        <v>0</v>
      </c>
      <c r="E45" s="217">
        <v>0</v>
      </c>
      <c r="F45" s="217"/>
      <c r="G45" s="217"/>
      <c r="H45" s="217"/>
      <c r="I45" s="216">
        <v>0</v>
      </c>
      <c r="J45" s="216">
        <v>0</v>
      </c>
      <c r="K45" s="217">
        <v>0</v>
      </c>
      <c r="L45" s="217"/>
      <c r="M45" s="217"/>
      <c r="N45" s="217"/>
      <c r="O45" s="216"/>
      <c r="P45" s="216">
        <v>4995</v>
      </c>
      <c r="Q45" s="217">
        <v>4995</v>
      </c>
      <c r="R45" s="217"/>
      <c r="S45" s="217"/>
      <c r="T45" s="217"/>
      <c r="U45" s="216">
        <v>0</v>
      </c>
      <c r="V45" s="217">
        <v>0</v>
      </c>
      <c r="W45" s="217"/>
      <c r="X45" s="216">
        <v>0</v>
      </c>
      <c r="Y45" s="217">
        <v>0</v>
      </c>
      <c r="Z45" s="217"/>
      <c r="AA45" s="216">
        <v>0</v>
      </c>
      <c r="AB45" s="217">
        <v>0</v>
      </c>
      <c r="AC45" s="217"/>
      <c r="AD45" s="216">
        <v>0</v>
      </c>
      <c r="AE45" s="270"/>
      <c r="AF45" s="270"/>
      <c r="AG45" s="270"/>
      <c r="AH45" s="270"/>
      <c r="AI45" s="216">
        <v>0</v>
      </c>
      <c r="AJ45" s="270"/>
      <c r="AK45" s="270"/>
      <c r="AL45" s="270"/>
      <c r="AM45" s="270"/>
      <c r="AN45" s="216">
        <v>0</v>
      </c>
      <c r="AO45" s="217"/>
      <c r="AP45" s="217"/>
      <c r="AQ45" s="217"/>
      <c r="AR45" s="217"/>
      <c r="AS45" s="216">
        <v>0</v>
      </c>
      <c r="AT45" s="220">
        <v>0</v>
      </c>
      <c r="AU45" s="220">
        <v>0</v>
      </c>
      <c r="AV45" s="220">
        <v>0</v>
      </c>
      <c r="AW45" s="297"/>
    </row>
    <row r="46" spans="1:49" x14ac:dyDescent="0.2">
      <c r="B46" s="245" t="s">
        <v>262</v>
      </c>
      <c r="C46" s="203" t="s">
        <v>20</v>
      </c>
      <c r="D46" s="216">
        <v>0</v>
      </c>
      <c r="E46" s="217">
        <v>0</v>
      </c>
      <c r="F46" s="217"/>
      <c r="G46" s="217"/>
      <c r="H46" s="217"/>
      <c r="I46" s="216">
        <v>0</v>
      </c>
      <c r="J46" s="216">
        <v>0</v>
      </c>
      <c r="K46" s="217">
        <v>0</v>
      </c>
      <c r="L46" s="217"/>
      <c r="M46" s="217"/>
      <c r="N46" s="217"/>
      <c r="O46" s="216"/>
      <c r="P46" s="216">
        <v>1182</v>
      </c>
      <c r="Q46" s="217">
        <v>1182</v>
      </c>
      <c r="R46" s="217"/>
      <c r="S46" s="217"/>
      <c r="T46" s="217"/>
      <c r="U46" s="216">
        <v>0</v>
      </c>
      <c r="V46" s="217">
        <v>0</v>
      </c>
      <c r="W46" s="217"/>
      <c r="X46" s="216">
        <v>0</v>
      </c>
      <c r="Y46" s="217">
        <v>0</v>
      </c>
      <c r="Z46" s="217"/>
      <c r="AA46" s="216">
        <v>0</v>
      </c>
      <c r="AB46" s="217">
        <v>0</v>
      </c>
      <c r="AC46" s="217"/>
      <c r="AD46" s="216">
        <v>0</v>
      </c>
      <c r="AE46" s="270"/>
      <c r="AF46" s="270"/>
      <c r="AG46" s="270"/>
      <c r="AH46" s="270"/>
      <c r="AI46" s="216">
        <v>0</v>
      </c>
      <c r="AJ46" s="270"/>
      <c r="AK46" s="270"/>
      <c r="AL46" s="270"/>
      <c r="AM46" s="270"/>
      <c r="AN46" s="216">
        <v>0</v>
      </c>
      <c r="AO46" s="217"/>
      <c r="AP46" s="217"/>
      <c r="AQ46" s="217"/>
      <c r="AR46" s="217"/>
      <c r="AS46" s="216">
        <v>0</v>
      </c>
      <c r="AT46" s="220">
        <v>0</v>
      </c>
      <c r="AU46" s="220">
        <v>0</v>
      </c>
      <c r="AV46" s="220">
        <v>0</v>
      </c>
      <c r="AW46" s="297"/>
    </row>
    <row r="47" spans="1:49" x14ac:dyDescent="0.2">
      <c r="B47" s="245" t="s">
        <v>263</v>
      </c>
      <c r="C47" s="203" t="s">
        <v>21</v>
      </c>
      <c r="D47" s="216">
        <v>0</v>
      </c>
      <c r="E47" s="217">
        <v>0</v>
      </c>
      <c r="F47" s="217"/>
      <c r="G47" s="217"/>
      <c r="H47" s="217"/>
      <c r="I47" s="216">
        <v>0</v>
      </c>
      <c r="J47" s="216">
        <v>0</v>
      </c>
      <c r="K47" s="217">
        <v>0</v>
      </c>
      <c r="L47" s="217"/>
      <c r="M47" s="217"/>
      <c r="N47" s="217"/>
      <c r="O47" s="216"/>
      <c r="P47" s="216">
        <v>32293</v>
      </c>
      <c r="Q47" s="217">
        <v>32293</v>
      </c>
      <c r="R47" s="217"/>
      <c r="S47" s="217"/>
      <c r="T47" s="217"/>
      <c r="U47" s="216">
        <v>0</v>
      </c>
      <c r="V47" s="217">
        <v>0</v>
      </c>
      <c r="W47" s="217"/>
      <c r="X47" s="216">
        <v>0</v>
      </c>
      <c r="Y47" s="217">
        <v>0</v>
      </c>
      <c r="Z47" s="217"/>
      <c r="AA47" s="216">
        <v>0</v>
      </c>
      <c r="AB47" s="217">
        <v>0</v>
      </c>
      <c r="AC47" s="217"/>
      <c r="AD47" s="216">
        <v>0</v>
      </c>
      <c r="AE47" s="270"/>
      <c r="AF47" s="270"/>
      <c r="AG47" s="270"/>
      <c r="AH47" s="270"/>
      <c r="AI47" s="216">
        <v>0</v>
      </c>
      <c r="AJ47" s="270"/>
      <c r="AK47" s="270"/>
      <c r="AL47" s="270"/>
      <c r="AM47" s="270"/>
      <c r="AN47" s="216">
        <v>0</v>
      </c>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c r="O49" s="216"/>
      <c r="P49" s="216">
        <v>4649</v>
      </c>
      <c r="Q49" s="217">
        <v>4649</v>
      </c>
      <c r="R49" s="217"/>
      <c r="S49" s="217"/>
      <c r="T49" s="217"/>
      <c r="U49" s="216">
        <v>0</v>
      </c>
      <c r="V49" s="217">
        <v>0</v>
      </c>
      <c r="W49" s="217"/>
      <c r="X49" s="216">
        <v>0</v>
      </c>
      <c r="Y49" s="217">
        <v>0</v>
      </c>
      <c r="Z49" s="217"/>
      <c r="AA49" s="216">
        <v>0</v>
      </c>
      <c r="AB49" s="217">
        <v>0</v>
      </c>
      <c r="AC49" s="217"/>
      <c r="AD49" s="216">
        <v>0</v>
      </c>
      <c r="AE49" s="270"/>
      <c r="AF49" s="270"/>
      <c r="AG49" s="270"/>
      <c r="AH49" s="270"/>
      <c r="AI49" s="216">
        <v>0</v>
      </c>
      <c r="AJ49" s="270"/>
      <c r="AK49" s="270"/>
      <c r="AL49" s="270"/>
      <c r="AM49" s="270"/>
      <c r="AN49" s="216">
        <v>0</v>
      </c>
      <c r="AO49" s="217"/>
      <c r="AP49" s="217"/>
      <c r="AQ49" s="217"/>
      <c r="AR49" s="217"/>
      <c r="AS49" s="216">
        <v>0</v>
      </c>
      <c r="AT49" s="220">
        <v>0</v>
      </c>
      <c r="AU49" s="220">
        <v>0</v>
      </c>
      <c r="AV49" s="220">
        <v>0</v>
      </c>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532</v>
      </c>
      <c r="Q50" s="217">
        <v>532</v>
      </c>
      <c r="R50" s="217"/>
      <c r="S50" s="217"/>
      <c r="T50" s="217"/>
      <c r="U50" s="216">
        <v>0</v>
      </c>
      <c r="V50" s="217">
        <v>0</v>
      </c>
      <c r="W50" s="217"/>
      <c r="X50" s="216">
        <v>0</v>
      </c>
      <c r="Y50" s="217">
        <v>0</v>
      </c>
      <c r="Z50" s="217"/>
      <c r="AA50" s="216">
        <v>0</v>
      </c>
      <c r="AB50" s="217">
        <v>0</v>
      </c>
      <c r="AC50" s="217"/>
      <c r="AD50" s="216">
        <v>0</v>
      </c>
      <c r="AE50" s="270"/>
      <c r="AF50" s="270"/>
      <c r="AG50" s="270"/>
      <c r="AH50" s="270"/>
      <c r="AI50" s="216">
        <v>0</v>
      </c>
      <c r="AJ50" s="270"/>
      <c r="AK50" s="270"/>
      <c r="AL50" s="270"/>
      <c r="AM50" s="270"/>
      <c r="AN50" s="216">
        <v>0</v>
      </c>
      <c r="AO50" s="217"/>
      <c r="AP50" s="217"/>
      <c r="AQ50" s="217"/>
      <c r="AR50" s="217"/>
      <c r="AS50" s="216">
        <v>0</v>
      </c>
      <c r="AT50" s="220">
        <v>0</v>
      </c>
      <c r="AU50" s="220">
        <v>0</v>
      </c>
      <c r="AV50" s="220">
        <v>0</v>
      </c>
      <c r="AW50" s="297"/>
    </row>
    <row r="51" spans="2:49" x14ac:dyDescent="0.2">
      <c r="B51" s="239" t="s">
        <v>266</v>
      </c>
      <c r="C51" s="203"/>
      <c r="D51" s="216">
        <v>0</v>
      </c>
      <c r="E51" s="217">
        <v>0</v>
      </c>
      <c r="F51" s="217"/>
      <c r="G51" s="217"/>
      <c r="H51" s="217"/>
      <c r="I51" s="216">
        <v>0</v>
      </c>
      <c r="J51" s="216">
        <v>0</v>
      </c>
      <c r="K51" s="217">
        <v>0</v>
      </c>
      <c r="L51" s="217"/>
      <c r="M51" s="217"/>
      <c r="N51" s="217"/>
      <c r="O51" s="216"/>
      <c r="P51" s="216">
        <v>109673</v>
      </c>
      <c r="Q51" s="217">
        <v>109673</v>
      </c>
      <c r="R51" s="217"/>
      <c r="S51" s="217"/>
      <c r="T51" s="217"/>
      <c r="U51" s="216">
        <v>0</v>
      </c>
      <c r="V51" s="217">
        <v>0</v>
      </c>
      <c r="W51" s="217"/>
      <c r="X51" s="216">
        <v>0</v>
      </c>
      <c r="Y51" s="217">
        <v>0</v>
      </c>
      <c r="Z51" s="217"/>
      <c r="AA51" s="216">
        <v>0</v>
      </c>
      <c r="AB51" s="217">
        <v>0</v>
      </c>
      <c r="AC51" s="217"/>
      <c r="AD51" s="216">
        <v>0</v>
      </c>
      <c r="AE51" s="270"/>
      <c r="AF51" s="270"/>
      <c r="AG51" s="270"/>
      <c r="AH51" s="270"/>
      <c r="AI51" s="216">
        <v>0</v>
      </c>
      <c r="AJ51" s="270"/>
      <c r="AK51" s="270"/>
      <c r="AL51" s="270"/>
      <c r="AM51" s="270"/>
      <c r="AN51" s="216">
        <v>0</v>
      </c>
      <c r="AO51" s="217"/>
      <c r="AP51" s="217"/>
      <c r="AQ51" s="217"/>
      <c r="AR51" s="217"/>
      <c r="AS51" s="216">
        <v>0</v>
      </c>
      <c r="AT51" s="220">
        <v>0</v>
      </c>
      <c r="AU51" s="220">
        <v>0</v>
      </c>
      <c r="AV51" s="220">
        <v>0</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v>0</v>
      </c>
      <c r="P53" s="216">
        <v>23</v>
      </c>
      <c r="Q53" s="217">
        <v>23</v>
      </c>
      <c r="R53" s="217"/>
      <c r="S53" s="268"/>
      <c r="T53" s="268"/>
      <c r="U53" s="216">
        <v>0</v>
      </c>
      <c r="V53" s="217">
        <v>0</v>
      </c>
      <c r="W53" s="217"/>
      <c r="X53" s="216">
        <v>0</v>
      </c>
      <c r="Y53" s="217">
        <v>0</v>
      </c>
      <c r="Z53" s="217"/>
      <c r="AA53" s="216">
        <v>0</v>
      </c>
      <c r="AB53" s="217">
        <v>0</v>
      </c>
      <c r="AC53" s="217"/>
      <c r="AD53" s="216">
        <v>0</v>
      </c>
      <c r="AE53" s="270"/>
      <c r="AF53" s="270"/>
      <c r="AG53" s="270"/>
      <c r="AH53" s="270"/>
      <c r="AI53" s="216">
        <v>0</v>
      </c>
      <c r="AJ53" s="270"/>
      <c r="AK53" s="270"/>
      <c r="AL53" s="270"/>
      <c r="AM53" s="270"/>
      <c r="AN53" s="216">
        <v>0</v>
      </c>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v>0</v>
      </c>
      <c r="J56" s="228">
        <v>0</v>
      </c>
      <c r="K56" s="229">
        <v>0</v>
      </c>
      <c r="L56" s="229"/>
      <c r="M56" s="229"/>
      <c r="N56" s="229"/>
      <c r="O56" s="228"/>
      <c r="P56" s="228">
        <v>99</v>
      </c>
      <c r="Q56" s="229">
        <v>99</v>
      </c>
      <c r="R56" s="229"/>
      <c r="S56" s="229"/>
      <c r="T56" s="229"/>
      <c r="U56" s="228">
        <v>0</v>
      </c>
      <c r="V56" s="229">
        <v>0</v>
      </c>
      <c r="W56" s="229"/>
      <c r="X56" s="228">
        <v>0</v>
      </c>
      <c r="Y56" s="229">
        <v>0</v>
      </c>
      <c r="Z56" s="229"/>
      <c r="AA56" s="228">
        <v>0</v>
      </c>
      <c r="AB56" s="229">
        <v>0</v>
      </c>
      <c r="AC56" s="229"/>
      <c r="AD56" s="228">
        <v>0</v>
      </c>
      <c r="AE56" s="279"/>
      <c r="AF56" s="279"/>
      <c r="AG56" s="279"/>
      <c r="AH56" s="280"/>
      <c r="AI56" s="228">
        <v>0</v>
      </c>
      <c r="AJ56" s="279"/>
      <c r="AK56" s="279"/>
      <c r="AL56" s="279"/>
      <c r="AM56" s="280"/>
      <c r="AN56" s="228">
        <v>0</v>
      </c>
      <c r="AO56" s="229"/>
      <c r="AP56" s="229"/>
      <c r="AQ56" s="229"/>
      <c r="AR56" s="229"/>
      <c r="AS56" s="228">
        <v>0</v>
      </c>
      <c r="AT56" s="230">
        <v>0</v>
      </c>
      <c r="AU56" s="230">
        <v>0</v>
      </c>
      <c r="AV56" s="230">
        <v>0</v>
      </c>
      <c r="AW56" s="288"/>
    </row>
    <row r="57" spans="2:49" x14ac:dyDescent="0.2">
      <c r="B57" s="245" t="s">
        <v>272</v>
      </c>
      <c r="C57" s="203" t="s">
        <v>25</v>
      </c>
      <c r="D57" s="231">
        <v>0</v>
      </c>
      <c r="E57" s="232">
        <v>0</v>
      </c>
      <c r="F57" s="232"/>
      <c r="G57" s="232"/>
      <c r="H57" s="232"/>
      <c r="I57" s="231">
        <v>0</v>
      </c>
      <c r="J57" s="231">
        <v>0</v>
      </c>
      <c r="K57" s="232">
        <v>0</v>
      </c>
      <c r="L57" s="232"/>
      <c r="M57" s="232"/>
      <c r="N57" s="232"/>
      <c r="O57" s="231"/>
      <c r="P57" s="231">
        <v>167</v>
      </c>
      <c r="Q57" s="232">
        <v>167</v>
      </c>
      <c r="R57" s="232"/>
      <c r="S57" s="232"/>
      <c r="T57" s="232"/>
      <c r="U57" s="231">
        <v>0</v>
      </c>
      <c r="V57" s="232">
        <v>0</v>
      </c>
      <c r="W57" s="232"/>
      <c r="X57" s="231">
        <v>0</v>
      </c>
      <c r="Y57" s="232">
        <v>0</v>
      </c>
      <c r="Z57" s="232"/>
      <c r="AA57" s="231">
        <v>0</v>
      </c>
      <c r="AB57" s="232">
        <v>0</v>
      </c>
      <c r="AC57" s="232"/>
      <c r="AD57" s="231">
        <v>0</v>
      </c>
      <c r="AE57" s="281"/>
      <c r="AF57" s="281"/>
      <c r="AG57" s="281"/>
      <c r="AH57" s="282"/>
      <c r="AI57" s="231">
        <v>0</v>
      </c>
      <c r="AJ57" s="281"/>
      <c r="AK57" s="281"/>
      <c r="AL57" s="281"/>
      <c r="AM57" s="282"/>
      <c r="AN57" s="231">
        <v>0</v>
      </c>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v>0</v>
      </c>
      <c r="L58" s="232"/>
      <c r="M58" s="232"/>
      <c r="N58" s="232"/>
      <c r="O58" s="231"/>
      <c r="P58" s="231">
        <v>19</v>
      </c>
      <c r="Q58" s="232">
        <v>19</v>
      </c>
      <c r="R58" s="232"/>
      <c r="S58" s="232"/>
      <c r="T58" s="232"/>
      <c r="U58" s="309"/>
      <c r="V58" s="310"/>
      <c r="W58" s="310"/>
      <c r="X58" s="231">
        <v>0</v>
      </c>
      <c r="Y58" s="232">
        <v>0</v>
      </c>
      <c r="Z58" s="232"/>
      <c r="AA58" s="231">
        <v>0</v>
      </c>
      <c r="AB58" s="232">
        <v>0</v>
      </c>
      <c r="AC58" s="232"/>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0</v>
      </c>
      <c r="F59" s="232"/>
      <c r="G59" s="232"/>
      <c r="H59" s="232"/>
      <c r="I59" s="231">
        <v>0</v>
      </c>
      <c r="J59" s="231">
        <v>0</v>
      </c>
      <c r="K59" s="232">
        <v>0</v>
      </c>
      <c r="L59" s="232"/>
      <c r="M59" s="232"/>
      <c r="N59" s="232"/>
      <c r="O59" s="231"/>
      <c r="P59" s="231">
        <v>1710</v>
      </c>
      <c r="Q59" s="232">
        <v>1710</v>
      </c>
      <c r="R59" s="232"/>
      <c r="S59" s="232"/>
      <c r="T59" s="232"/>
      <c r="U59" s="231">
        <v>0</v>
      </c>
      <c r="V59" s="232">
        <v>0</v>
      </c>
      <c r="W59" s="232"/>
      <c r="X59" s="231">
        <v>0</v>
      </c>
      <c r="Y59" s="232">
        <v>0</v>
      </c>
      <c r="Z59" s="232"/>
      <c r="AA59" s="231">
        <v>0</v>
      </c>
      <c r="AB59" s="232">
        <v>0</v>
      </c>
      <c r="AC59" s="232"/>
      <c r="AD59" s="231">
        <v>0</v>
      </c>
      <c r="AE59" s="281"/>
      <c r="AF59" s="281"/>
      <c r="AG59" s="281"/>
      <c r="AH59" s="282"/>
      <c r="AI59" s="231">
        <v>0</v>
      </c>
      <c r="AJ59" s="281"/>
      <c r="AK59" s="281"/>
      <c r="AL59" s="281"/>
      <c r="AM59" s="282"/>
      <c r="AN59" s="231">
        <v>0</v>
      </c>
      <c r="AO59" s="232"/>
      <c r="AP59" s="232"/>
      <c r="AQ59" s="232"/>
      <c r="AR59" s="232"/>
      <c r="AS59" s="231">
        <v>0</v>
      </c>
      <c r="AT59" s="233">
        <v>0</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142.5</v>
      </c>
      <c r="Q60" s="235">
        <f t="shared" si="0"/>
        <v>142.5</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f>AI$59/12</f>
        <v>0</v>
      </c>
      <c r="AE60" s="283"/>
      <c r="AF60" s="283"/>
      <c r="AG60" s="283"/>
      <c r="AH60" s="284"/>
      <c r="AI60" s="234">
        <f>AI$59/12</f>
        <v>0</v>
      </c>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0</v>
      </c>
      <c r="AU60" s="236">
        <f t="shared" si="1"/>
        <v>0</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16953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v>0</v>
      </c>
      <c r="J5" s="325">
        <v>0</v>
      </c>
      <c r="K5" s="326">
        <v>0</v>
      </c>
      <c r="L5" s="326"/>
      <c r="M5" s="326"/>
      <c r="N5" s="326"/>
      <c r="O5" s="325"/>
      <c r="P5" s="325">
        <v>887862</v>
      </c>
      <c r="Q5" s="326">
        <v>887910</v>
      </c>
      <c r="R5" s="326"/>
      <c r="S5" s="326"/>
      <c r="T5" s="326"/>
      <c r="U5" s="325">
        <v>0</v>
      </c>
      <c r="V5" s="326">
        <v>0</v>
      </c>
      <c r="W5" s="326"/>
      <c r="X5" s="325">
        <v>0</v>
      </c>
      <c r="Y5" s="326">
        <v>0</v>
      </c>
      <c r="Z5" s="326"/>
      <c r="AA5" s="325">
        <v>0</v>
      </c>
      <c r="AB5" s="326">
        <v>0</v>
      </c>
      <c r="AC5" s="326"/>
      <c r="AD5" s="325">
        <v>0</v>
      </c>
      <c r="AE5" s="366"/>
      <c r="AF5" s="366"/>
      <c r="AG5" s="366"/>
      <c r="AH5" s="366"/>
      <c r="AI5" s="325">
        <v>0</v>
      </c>
      <c r="AJ5" s="366"/>
      <c r="AK5" s="366"/>
      <c r="AL5" s="366"/>
      <c r="AM5" s="366"/>
      <c r="AN5" s="325">
        <v>0</v>
      </c>
      <c r="AO5" s="326"/>
      <c r="AP5" s="326"/>
      <c r="AQ5" s="326"/>
      <c r="AR5" s="326"/>
      <c r="AS5" s="325">
        <v>0</v>
      </c>
      <c r="AT5" s="327">
        <v>0</v>
      </c>
      <c r="AU5" s="327">
        <v>0</v>
      </c>
      <c r="AV5" s="369"/>
      <c r="AW5" s="373"/>
    </row>
    <row r="6" spans="2:49" x14ac:dyDescent="0.2">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v>0</v>
      </c>
      <c r="Y6" s="319">
        <v>0</v>
      </c>
      <c r="Z6" s="319"/>
      <c r="AA6" s="318">
        <v>0</v>
      </c>
      <c r="AB6" s="319">
        <v>0</v>
      </c>
      <c r="AC6" s="319"/>
      <c r="AD6" s="318">
        <v>0</v>
      </c>
      <c r="AE6" s="362"/>
      <c r="AF6" s="362"/>
      <c r="AG6" s="362"/>
      <c r="AH6" s="362"/>
      <c r="AI6" s="318">
        <v>0</v>
      </c>
      <c r="AJ6" s="362"/>
      <c r="AK6" s="362"/>
      <c r="AL6" s="362"/>
      <c r="AM6" s="362"/>
      <c r="AN6" s="318">
        <v>0</v>
      </c>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v>0</v>
      </c>
      <c r="V7" s="319"/>
      <c r="W7" s="319"/>
      <c r="X7" s="318">
        <v>0</v>
      </c>
      <c r="Y7" s="319"/>
      <c r="Z7" s="319"/>
      <c r="AA7" s="318">
        <v>0</v>
      </c>
      <c r="AB7" s="319"/>
      <c r="AC7" s="319"/>
      <c r="AD7" s="318">
        <v>0</v>
      </c>
      <c r="AE7" s="362"/>
      <c r="AF7" s="362"/>
      <c r="AG7" s="362"/>
      <c r="AH7" s="362"/>
      <c r="AI7" s="318">
        <v>0</v>
      </c>
      <c r="AJ7" s="362"/>
      <c r="AK7" s="362"/>
      <c r="AL7" s="362"/>
      <c r="AM7" s="362"/>
      <c r="AN7" s="318">
        <v>0</v>
      </c>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v>0</v>
      </c>
      <c r="Z10" s="319"/>
      <c r="AA10" s="365"/>
      <c r="AB10" s="319">
        <v>0</v>
      </c>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v>0</v>
      </c>
      <c r="Y11" s="319">
        <v>0</v>
      </c>
      <c r="Z11" s="319"/>
      <c r="AA11" s="318">
        <v>0</v>
      </c>
      <c r="AB11" s="319">
        <v>0</v>
      </c>
      <c r="AC11" s="319"/>
      <c r="AD11" s="318">
        <v>0</v>
      </c>
      <c r="AE11" s="362"/>
      <c r="AF11" s="362"/>
      <c r="AG11" s="362"/>
      <c r="AH11" s="362"/>
      <c r="AI11" s="318">
        <v>0</v>
      </c>
      <c r="AJ11" s="362"/>
      <c r="AK11" s="362"/>
      <c r="AL11" s="362"/>
      <c r="AM11" s="362"/>
      <c r="AN11" s="318">
        <v>0</v>
      </c>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c r="P13" s="318">
        <v>-67</v>
      </c>
      <c r="Q13" s="319">
        <v>-67</v>
      </c>
      <c r="R13" s="319"/>
      <c r="S13" s="319"/>
      <c r="T13" s="319"/>
      <c r="U13" s="318">
        <v>0</v>
      </c>
      <c r="V13" s="319">
        <v>0</v>
      </c>
      <c r="W13" s="319"/>
      <c r="X13" s="318">
        <v>0</v>
      </c>
      <c r="Y13" s="319">
        <v>0</v>
      </c>
      <c r="Z13" s="319"/>
      <c r="AA13" s="318">
        <v>0</v>
      </c>
      <c r="AB13" s="319">
        <v>0</v>
      </c>
      <c r="AC13" s="319"/>
      <c r="AD13" s="318">
        <v>0</v>
      </c>
      <c r="AE13" s="362"/>
      <c r="AF13" s="362"/>
      <c r="AG13" s="362"/>
      <c r="AH13" s="362"/>
      <c r="AI13" s="318">
        <v>0</v>
      </c>
      <c r="AJ13" s="362"/>
      <c r="AK13" s="362"/>
      <c r="AL13" s="362"/>
      <c r="AM13" s="362"/>
      <c r="AN13" s="318">
        <v>0</v>
      </c>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v>0</v>
      </c>
      <c r="Y14" s="319">
        <v>0</v>
      </c>
      <c r="Z14" s="319"/>
      <c r="AA14" s="318">
        <v>0</v>
      </c>
      <c r="AB14" s="319">
        <v>0</v>
      </c>
      <c r="AC14" s="319"/>
      <c r="AD14" s="318">
        <v>0</v>
      </c>
      <c r="AE14" s="362"/>
      <c r="AF14" s="362"/>
      <c r="AG14" s="362"/>
      <c r="AH14" s="362"/>
      <c r="AI14" s="318">
        <v>0</v>
      </c>
      <c r="AJ14" s="362"/>
      <c r="AK14" s="362"/>
      <c r="AL14" s="362"/>
      <c r="AM14" s="362"/>
      <c r="AN14" s="318">
        <v>0</v>
      </c>
      <c r="AO14" s="319"/>
      <c r="AP14" s="319"/>
      <c r="AQ14" s="319"/>
      <c r="AR14" s="319"/>
      <c r="AS14" s="318">
        <v>0</v>
      </c>
      <c r="AT14" s="321">
        <v>0</v>
      </c>
      <c r="AU14" s="321">
        <v>0</v>
      </c>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-155</v>
      </c>
      <c r="E23" s="362"/>
      <c r="F23" s="362"/>
      <c r="G23" s="362"/>
      <c r="H23" s="362"/>
      <c r="I23" s="364"/>
      <c r="J23" s="318">
        <v>0</v>
      </c>
      <c r="K23" s="362"/>
      <c r="L23" s="362"/>
      <c r="M23" s="362"/>
      <c r="N23" s="362"/>
      <c r="O23" s="364"/>
      <c r="P23" s="318">
        <v>466443</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0</v>
      </c>
      <c r="AU23" s="321">
        <v>0</v>
      </c>
      <c r="AV23" s="368"/>
      <c r="AW23" s="374"/>
    </row>
    <row r="24" spans="2:49" ht="28.5" customHeight="1" x14ac:dyDescent="0.2">
      <c r="B24" s="345" t="s">
        <v>114</v>
      </c>
      <c r="C24" s="331"/>
      <c r="D24" s="365"/>
      <c r="E24" s="319">
        <v>0</v>
      </c>
      <c r="F24" s="319"/>
      <c r="G24" s="319"/>
      <c r="H24" s="319"/>
      <c r="I24" s="318">
        <v>0</v>
      </c>
      <c r="J24" s="365"/>
      <c r="K24" s="319">
        <v>0</v>
      </c>
      <c r="L24" s="319"/>
      <c r="M24" s="319"/>
      <c r="N24" s="319"/>
      <c r="O24" s="318"/>
      <c r="P24" s="365"/>
      <c r="Q24" s="319">
        <v>444459</v>
      </c>
      <c r="R24" s="319"/>
      <c r="S24" s="319"/>
      <c r="T24" s="319"/>
      <c r="U24" s="365"/>
      <c r="V24" s="319">
        <v>0</v>
      </c>
      <c r="W24" s="319"/>
      <c r="X24" s="365"/>
      <c r="Y24" s="319">
        <v>0</v>
      </c>
      <c r="Z24" s="319"/>
      <c r="AA24" s="365"/>
      <c r="AB24" s="319">
        <v>0</v>
      </c>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47713</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0</v>
      </c>
      <c r="AV26" s="368"/>
      <c r="AW26" s="374"/>
    </row>
    <row r="27" spans="2:49" s="5" customFormat="1" ht="25.5" x14ac:dyDescent="0.2">
      <c r="B27" s="345" t="s">
        <v>85</v>
      </c>
      <c r="C27" s="331"/>
      <c r="D27" s="365"/>
      <c r="E27" s="319">
        <v>0</v>
      </c>
      <c r="F27" s="319"/>
      <c r="G27" s="319"/>
      <c r="H27" s="319"/>
      <c r="I27" s="318">
        <v>0</v>
      </c>
      <c r="J27" s="365"/>
      <c r="K27" s="319">
        <v>0</v>
      </c>
      <c r="L27" s="319"/>
      <c r="M27" s="319"/>
      <c r="N27" s="319"/>
      <c r="O27" s="318"/>
      <c r="P27" s="365"/>
      <c r="Q27" s="319">
        <v>7043</v>
      </c>
      <c r="R27" s="319"/>
      <c r="S27" s="319"/>
      <c r="T27" s="319"/>
      <c r="U27" s="365"/>
      <c r="V27" s="319">
        <v>0</v>
      </c>
      <c r="W27" s="319"/>
      <c r="X27" s="365"/>
      <c r="Y27" s="319">
        <v>0</v>
      </c>
      <c r="Z27" s="319"/>
      <c r="AA27" s="365"/>
      <c r="AB27" s="319">
        <v>0</v>
      </c>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80699</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v>0</v>
      </c>
      <c r="Z31" s="319"/>
      <c r="AA31" s="365"/>
      <c r="AB31" s="319">
        <v>0</v>
      </c>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400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c r="P35" s="365"/>
      <c r="Q35" s="319">
        <v>400</v>
      </c>
      <c r="R35" s="319"/>
      <c r="S35" s="319"/>
      <c r="T35" s="319"/>
      <c r="U35" s="365"/>
      <c r="V35" s="319">
        <v>0</v>
      </c>
      <c r="W35" s="319"/>
      <c r="X35" s="365"/>
      <c r="Y35" s="319">
        <v>0</v>
      </c>
      <c r="Z35" s="319"/>
      <c r="AA35" s="365"/>
      <c r="AB35" s="319">
        <v>0</v>
      </c>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c r="P36" s="318">
        <v>610</v>
      </c>
      <c r="Q36" s="319">
        <v>610</v>
      </c>
      <c r="R36" s="319"/>
      <c r="S36" s="319"/>
      <c r="T36" s="319"/>
      <c r="U36" s="318">
        <v>0</v>
      </c>
      <c r="V36" s="319">
        <v>0</v>
      </c>
      <c r="W36" s="319"/>
      <c r="X36" s="318">
        <v>0</v>
      </c>
      <c r="Y36" s="319">
        <v>0</v>
      </c>
      <c r="Z36" s="319"/>
      <c r="AA36" s="318">
        <v>0</v>
      </c>
      <c r="AB36" s="319">
        <v>0</v>
      </c>
      <c r="AC36" s="319"/>
      <c r="AD36" s="318">
        <v>0</v>
      </c>
      <c r="AE36" s="362"/>
      <c r="AF36" s="362"/>
      <c r="AG36" s="362"/>
      <c r="AH36" s="362"/>
      <c r="AI36" s="318">
        <v>0</v>
      </c>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v>0</v>
      </c>
      <c r="Z39" s="319"/>
      <c r="AA39" s="365"/>
      <c r="AB39" s="319">
        <v>0</v>
      </c>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v>0</v>
      </c>
      <c r="Z42" s="319"/>
      <c r="AA42" s="365"/>
      <c r="AB42" s="319">
        <v>0</v>
      </c>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16</v>
      </c>
      <c r="Q45" s="319">
        <v>16</v>
      </c>
      <c r="R45" s="319"/>
      <c r="S45" s="319"/>
      <c r="T45" s="319"/>
      <c r="U45" s="318">
        <v>0</v>
      </c>
      <c r="V45" s="319">
        <v>0</v>
      </c>
      <c r="W45" s="319"/>
      <c r="X45" s="318">
        <v>0</v>
      </c>
      <c r="Y45" s="319">
        <v>0</v>
      </c>
      <c r="Z45" s="319"/>
      <c r="AA45" s="318">
        <v>0</v>
      </c>
      <c r="AB45" s="319">
        <v>0</v>
      </c>
      <c r="AC45" s="319"/>
      <c r="AD45" s="318">
        <v>0</v>
      </c>
      <c r="AE45" s="362"/>
      <c r="AF45" s="362"/>
      <c r="AG45" s="362"/>
      <c r="AH45" s="362"/>
      <c r="AI45" s="318">
        <v>0</v>
      </c>
      <c r="AJ45" s="362"/>
      <c r="AK45" s="362"/>
      <c r="AL45" s="362"/>
      <c r="AM45" s="362"/>
      <c r="AN45" s="318">
        <v>0</v>
      </c>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v>0</v>
      </c>
      <c r="Y46" s="319">
        <v>0</v>
      </c>
      <c r="Z46" s="319"/>
      <c r="AA46" s="318">
        <v>0</v>
      </c>
      <c r="AB46" s="319">
        <v>0</v>
      </c>
      <c r="AC46" s="319"/>
      <c r="AD46" s="318">
        <v>0</v>
      </c>
      <c r="AE46" s="362"/>
      <c r="AF46" s="362"/>
      <c r="AG46" s="362"/>
      <c r="AH46" s="362"/>
      <c r="AI46" s="318">
        <v>0</v>
      </c>
      <c r="AJ46" s="362"/>
      <c r="AK46" s="362"/>
      <c r="AL46" s="362"/>
      <c r="AM46" s="362"/>
      <c r="AN46" s="318">
        <v>0</v>
      </c>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v>0</v>
      </c>
      <c r="Y49" s="319">
        <v>0</v>
      </c>
      <c r="Z49" s="319"/>
      <c r="AA49" s="318">
        <v>0</v>
      </c>
      <c r="AB49" s="319">
        <v>0</v>
      </c>
      <c r="AC49" s="319"/>
      <c r="AD49" s="318">
        <v>0</v>
      </c>
      <c r="AE49" s="362"/>
      <c r="AF49" s="362"/>
      <c r="AG49" s="362"/>
      <c r="AH49" s="362"/>
      <c r="AI49" s="318">
        <v>0</v>
      </c>
      <c r="AJ49" s="362"/>
      <c r="AK49" s="362"/>
      <c r="AL49" s="362"/>
      <c r="AM49" s="362"/>
      <c r="AN49" s="318">
        <v>0</v>
      </c>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c r="E51" s="319">
        <v>0</v>
      </c>
      <c r="F51" s="319"/>
      <c r="G51" s="319"/>
      <c r="H51" s="319"/>
      <c r="I51" s="318">
        <v>0</v>
      </c>
      <c r="J51" s="318"/>
      <c r="K51" s="319">
        <v>0</v>
      </c>
      <c r="L51" s="319"/>
      <c r="M51" s="319"/>
      <c r="N51" s="319"/>
      <c r="O51" s="318"/>
      <c r="P51" s="318"/>
      <c r="Q51" s="319">
        <v>0</v>
      </c>
      <c r="R51" s="319"/>
      <c r="S51" s="319"/>
      <c r="T51" s="319"/>
      <c r="U51" s="318"/>
      <c r="V51" s="319">
        <v>0</v>
      </c>
      <c r="W51" s="319"/>
      <c r="X51" s="318"/>
      <c r="Y51" s="319">
        <v>0</v>
      </c>
      <c r="Z51" s="319"/>
      <c r="AA51" s="318"/>
      <c r="AB51" s="319">
        <v>0</v>
      </c>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v>0</v>
      </c>
      <c r="V52" s="319"/>
      <c r="W52" s="319"/>
      <c r="X52" s="318">
        <v>0</v>
      </c>
      <c r="Y52" s="319"/>
      <c r="Z52" s="319"/>
      <c r="AA52" s="318">
        <v>0</v>
      </c>
      <c r="AB52" s="319"/>
      <c r="AC52" s="319"/>
      <c r="AD52" s="318">
        <v>0</v>
      </c>
      <c r="AE52" s="362"/>
      <c r="AF52" s="362"/>
      <c r="AG52" s="362"/>
      <c r="AH52" s="362"/>
      <c r="AI52" s="318">
        <v>0</v>
      </c>
      <c r="AJ52" s="362"/>
      <c r="AK52" s="362"/>
      <c r="AL52" s="362"/>
      <c r="AM52" s="362"/>
      <c r="AN52" s="318">
        <v>0</v>
      </c>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v>0</v>
      </c>
      <c r="V53" s="319"/>
      <c r="W53" s="319"/>
      <c r="X53" s="318">
        <v>0</v>
      </c>
      <c r="Y53" s="319"/>
      <c r="Z53" s="319"/>
      <c r="AA53" s="318">
        <v>0</v>
      </c>
      <c r="AB53" s="319"/>
      <c r="AC53" s="319"/>
      <c r="AD53" s="318">
        <v>0</v>
      </c>
      <c r="AE53" s="362"/>
      <c r="AF53" s="362"/>
      <c r="AG53" s="362"/>
      <c r="AH53" s="362"/>
      <c r="AI53" s="318">
        <v>0</v>
      </c>
      <c r="AJ53" s="362"/>
      <c r="AK53" s="362"/>
      <c r="AL53" s="362"/>
      <c r="AM53" s="362"/>
      <c r="AN53" s="318">
        <v>0</v>
      </c>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-155</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433263</v>
      </c>
      <c r="Q54" s="323">
        <f>Q24+Q27+Q31+Q35-Q36+Q39+Q42+Q45+Q46-Q49+Q51+Q52+Q53</f>
        <v>451308</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f>AD23+AD26-AD28+AD30-AD32+AD34-AD36+AD38+AD41-AD43+AD45+AD46-AD47-AD49+AD50+AD51+AD52+AD53</f>
        <v>0</v>
      </c>
      <c r="AE54" s="362"/>
      <c r="AF54" s="362"/>
      <c r="AG54" s="362"/>
      <c r="AH54" s="362"/>
      <c r="AI54" s="322">
        <f>AI23+AI26-AI28+AI30-AI32+AI34-AI36+AI38+AI41-AI43+AI45+AI46-AI47-AI49+AI50+AI51+AI52+AI53</f>
        <v>0</v>
      </c>
      <c r="AJ54" s="362"/>
      <c r="AK54" s="362"/>
      <c r="AL54" s="362"/>
      <c r="AM54" s="362"/>
      <c r="AN54" s="322">
        <f t="shared" ref="AN54:AU54" si="0">AN23+AN26-AN28+AN30-AN32+AN34-AN36+AN38+AN41-AN43+AN45+AN46-AN47-AN49+AN50+AN51+AN52+AN53</f>
        <v>0</v>
      </c>
      <c r="AO54" s="323">
        <f t="shared" si="0"/>
        <v>0</v>
      </c>
      <c r="AP54" s="323">
        <f t="shared" si="0"/>
        <v>0</v>
      </c>
      <c r="AQ54" s="323">
        <f t="shared" si="0"/>
        <v>0</v>
      </c>
      <c r="AR54" s="323">
        <f t="shared" si="0"/>
        <v>0</v>
      </c>
      <c r="AS54" s="322">
        <f t="shared" si="0"/>
        <v>0</v>
      </c>
      <c r="AT54" s="324">
        <f t="shared" si="0"/>
        <v>0</v>
      </c>
      <c r="AU54" s="324">
        <f t="shared" si="0"/>
        <v>0</v>
      </c>
      <c r="AV54" s="368"/>
      <c r="AW54" s="374"/>
    </row>
    <row r="55" spans="2:49" ht="25.5" x14ac:dyDescent="0.2">
      <c r="B55" s="348" t="s">
        <v>493</v>
      </c>
      <c r="C55" s="335" t="s">
        <v>28</v>
      </c>
      <c r="D55" s="322">
        <f t="shared" ref="D55:AD55" si="1">MIN(MAX(0,D56),MAX(0,D57))</f>
        <v>0</v>
      </c>
      <c r="E55" s="323">
        <f t="shared" si="1"/>
        <v>0</v>
      </c>
      <c r="F55" s="323">
        <f t="shared" si="1"/>
        <v>0</v>
      </c>
      <c r="G55" s="323">
        <f t="shared" si="1"/>
        <v>0</v>
      </c>
      <c r="H55" s="323">
        <f t="shared" si="1"/>
        <v>0</v>
      </c>
      <c r="I55" s="322">
        <f t="shared" si="1"/>
        <v>0</v>
      </c>
      <c r="J55" s="322">
        <f t="shared" si="1"/>
        <v>0</v>
      </c>
      <c r="K55" s="323">
        <f t="shared" si="1"/>
        <v>0</v>
      </c>
      <c r="L55" s="323">
        <f t="shared" si="1"/>
        <v>0</v>
      </c>
      <c r="M55" s="323">
        <f t="shared" si="1"/>
        <v>0</v>
      </c>
      <c r="N55" s="323">
        <f t="shared" si="1"/>
        <v>0</v>
      </c>
      <c r="O55" s="322">
        <f t="shared" si="1"/>
        <v>0</v>
      </c>
      <c r="P55" s="322">
        <f t="shared" si="1"/>
        <v>0</v>
      </c>
      <c r="Q55" s="323">
        <f t="shared" si="1"/>
        <v>0</v>
      </c>
      <c r="R55" s="323">
        <f t="shared" si="1"/>
        <v>0</v>
      </c>
      <c r="S55" s="323">
        <f t="shared" si="1"/>
        <v>0</v>
      </c>
      <c r="T55" s="323">
        <f t="shared" si="1"/>
        <v>0</v>
      </c>
      <c r="U55" s="322">
        <f t="shared" si="1"/>
        <v>0</v>
      </c>
      <c r="V55" s="323">
        <f t="shared" si="1"/>
        <v>0</v>
      </c>
      <c r="W55" s="323">
        <f t="shared" si="1"/>
        <v>0</v>
      </c>
      <c r="X55" s="322">
        <f t="shared" si="1"/>
        <v>0</v>
      </c>
      <c r="Y55" s="323">
        <f t="shared" si="1"/>
        <v>0</v>
      </c>
      <c r="Z55" s="323">
        <f t="shared" si="1"/>
        <v>0</v>
      </c>
      <c r="AA55" s="322">
        <f t="shared" si="1"/>
        <v>0</v>
      </c>
      <c r="AB55" s="323">
        <f t="shared" si="1"/>
        <v>0</v>
      </c>
      <c r="AC55" s="323">
        <f t="shared" si="1"/>
        <v>0</v>
      </c>
      <c r="AD55" s="322">
        <f t="shared" si="1"/>
        <v>0</v>
      </c>
      <c r="AE55" s="362"/>
      <c r="AF55" s="362"/>
      <c r="AG55" s="362"/>
      <c r="AH55" s="362"/>
      <c r="AI55" s="322">
        <f>MIN(MAX(0,AI56),MAX(0,AI57))</f>
        <v>0</v>
      </c>
      <c r="AJ55" s="362"/>
      <c r="AK55" s="362"/>
      <c r="AL55" s="362"/>
      <c r="AM55" s="362"/>
      <c r="AN55" s="322">
        <f t="shared" ref="AN55:AU55" si="2">MIN(MAX(0,AN56),MAX(0,AN57))</f>
        <v>0</v>
      </c>
      <c r="AO55" s="323">
        <f t="shared" si="2"/>
        <v>0</v>
      </c>
      <c r="AP55" s="323">
        <f t="shared" si="2"/>
        <v>0</v>
      </c>
      <c r="AQ55" s="323">
        <f t="shared" si="2"/>
        <v>0</v>
      </c>
      <c r="AR55" s="323">
        <f t="shared" si="2"/>
        <v>0</v>
      </c>
      <c r="AS55" s="322">
        <f t="shared" si="2"/>
        <v>0</v>
      </c>
      <c r="AT55" s="324">
        <f t="shared" si="2"/>
        <v>0</v>
      </c>
      <c r="AU55" s="324">
        <f t="shared" si="2"/>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v>0</v>
      </c>
      <c r="Y56" s="319">
        <v>0</v>
      </c>
      <c r="Z56" s="319"/>
      <c r="AA56" s="318">
        <v>0</v>
      </c>
      <c r="AB56" s="319">
        <v>0</v>
      </c>
      <c r="AC56" s="319"/>
      <c r="AD56" s="318">
        <v>0</v>
      </c>
      <c r="AE56" s="362"/>
      <c r="AF56" s="362"/>
      <c r="AG56" s="362"/>
      <c r="AH56" s="362"/>
      <c r="AI56" s="318">
        <v>0</v>
      </c>
      <c r="AJ56" s="362"/>
      <c r="AK56" s="362"/>
      <c r="AL56" s="362"/>
      <c r="AM56" s="362"/>
      <c r="AN56" s="318">
        <v>0</v>
      </c>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v>0</v>
      </c>
      <c r="Y57" s="319">
        <v>0</v>
      </c>
      <c r="Z57" s="319"/>
      <c r="AA57" s="318">
        <v>0</v>
      </c>
      <c r="AB57" s="319">
        <v>0</v>
      </c>
      <c r="AC57" s="319"/>
      <c r="AD57" s="318">
        <v>0</v>
      </c>
      <c r="AE57" s="362"/>
      <c r="AF57" s="362"/>
      <c r="AG57" s="362"/>
      <c r="AH57" s="362"/>
      <c r="AI57" s="318">
        <v>0</v>
      </c>
      <c r="AJ57" s="362"/>
      <c r="AK57" s="362"/>
      <c r="AL57" s="362"/>
      <c r="AM57" s="362"/>
      <c r="AN57" s="318">
        <v>0</v>
      </c>
      <c r="AO57" s="319"/>
      <c r="AP57" s="319"/>
      <c r="AQ57" s="319"/>
      <c r="AR57" s="319"/>
      <c r="AS57" s="318">
        <v>0</v>
      </c>
      <c r="AT57" s="321">
        <v>0</v>
      </c>
      <c r="AU57" s="321">
        <v>0</v>
      </c>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17" sqref="AB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109632</v>
      </c>
      <c r="D6" s="398">
        <v>-68</v>
      </c>
      <c r="E6" s="400">
        <f>SUM('Pt 1 Summary of Data'!E$12,'Pt 1 Summary of Data'!E$22)+SUM('Pt 1 Summary of Data'!G$12,'Pt 1 Summary of Data'!G$22)-SUM('Pt 1 Summary of Data'!H$12,'Pt 1 Summary of Data'!H$22)</f>
        <v>0</v>
      </c>
      <c r="F6" s="400">
        <f t="shared" ref="F6:F11" si="0">SUM(C6:E6)</f>
        <v>109564</v>
      </c>
      <c r="G6" s="401">
        <f>SUM('Pt 1 Summary of Data'!I$12,'Pt 1 Summary of Data'!I$22)</f>
        <v>0</v>
      </c>
      <c r="H6" s="397">
        <v>4</v>
      </c>
      <c r="I6" s="398">
        <v>0</v>
      </c>
      <c r="J6" s="400">
        <f>SUM('Pt 1 Summary of Data'!K$12,'Pt 1 Summary of Data'!K$22)+SUM('Pt 1 Summary of Data'!M$12,'Pt 1 Summary of Data'!M$22)-SUM('Pt 1 Summary of Data'!N$12,'Pt 1 Summary of Data'!N$22)</f>
        <v>0</v>
      </c>
      <c r="K6" s="400">
        <f>SUM(H6:J6)</f>
        <v>4</v>
      </c>
      <c r="L6" s="401">
        <f>SUM('Pt 1 Summary of Data'!O$12,'Pt 1 Summary of Data'!O$22)</f>
        <v>0</v>
      </c>
      <c r="M6" s="397">
        <v>630956</v>
      </c>
      <c r="N6" s="398">
        <v>758255</v>
      </c>
      <c r="O6" s="400">
        <f>SUM('Pt 1 Summary of Data'!Q$12,'Pt 1 Summary of Data'!Q$22)+SUM('Pt 1 Summary of Data'!S$12,'Pt 1 Summary of Data'!S$22)-SUM('Pt 1 Summary of Data'!T$12,'Pt 1 Summary of Data'!T$22)</f>
        <v>451308</v>
      </c>
      <c r="P6" s="400">
        <f>SUM(M6:O6)</f>
        <v>1840519</v>
      </c>
      <c r="Q6" s="397">
        <v>0</v>
      </c>
      <c r="R6" s="398">
        <v>0</v>
      </c>
      <c r="S6" s="400">
        <f>SUM('Pt 1 Summary of Data'!V$12,'Pt 1 Summary of Data'!V$22)</f>
        <v>0</v>
      </c>
      <c r="T6" s="400">
        <f>SUM(Q6:S6)</f>
        <v>0</v>
      </c>
      <c r="U6" s="397">
        <v>0</v>
      </c>
      <c r="V6" s="398">
        <v>0</v>
      </c>
      <c r="W6" s="400">
        <f>SUM('Pt 1 Summary of Data'!Y$12,'Pt 1 Summary of Data'!Y$22)</f>
        <v>0</v>
      </c>
      <c r="X6" s="400">
        <f>SUM(U6:W6)</f>
        <v>0</v>
      </c>
      <c r="Y6" s="397">
        <v>0</v>
      </c>
      <c r="Z6" s="398">
        <v>0</v>
      </c>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309</v>
      </c>
      <c r="D7" s="398">
        <v>0</v>
      </c>
      <c r="E7" s="400">
        <f ca="1">SUM('Pt 1 Summary of Data'!E$37:E$41)+SUM('Pt 1 Summary of Data'!G$37:G$41)-SUM('Pt 1 Summary of Data'!H$37:H$41)+MAX(0,MIN('Pt 1 Summary of Data'!E$42+'Pt 1 Summary of Data'!G$42-'Pt 1 Summary of Data'!H$42,0.3%*('Pt 1 Summary of Data'!E$5+'Pt 1 Summary of Data'!G$5-'Pt 1 Summary of Data'!H$5-SUM(E$9:E$11))))</f>
        <v>0</v>
      </c>
      <c r="F7" s="400">
        <f t="shared" ca="1" si="0"/>
        <v>309</v>
      </c>
      <c r="G7" s="401">
        <f ca="1">SUM('Pt 1 Summary of Data'!I$37:I$41)+MAX(0,MIN(VALUE('Pt 1 Summary of Data'!I$42),0.3%*('Pt 1 Summary of Data'!I$5-SUM(G$9:G$10))))</f>
        <v>0</v>
      </c>
      <c r="H7" s="397">
        <v>0</v>
      </c>
      <c r="I7" s="398">
        <v>0</v>
      </c>
      <c r="J7" s="400">
        <f ca="1">SUM('Pt 1 Summary of Data'!K$37:K$41)+SUM('Pt 1 Summary of Data'!M$37:M$41)-SUM('Pt 1 Summary of Data'!N$37:N$41)+MAX(0,MIN('Pt 1 Summary of Data'!K$42+'Pt 1 Summary of Data'!M$42-'Pt 1 Summary of Data'!N$42,0.3%*('Pt 1 Summary of Data'!K$5+'Pt 1 Summary of Data'!M$5-'Pt 1 Summary of Data'!N$5-SUM(J$10:J$11))))</f>
        <v>0</v>
      </c>
      <c r="K7" s="400">
        <f ca="1">SUM(H7:J7)</f>
        <v>0</v>
      </c>
      <c r="L7" s="401">
        <f>SUM('Pt 1 Summary of Data'!O$37:O$41)+MAX(0,MIN(VALUE('Pt 1 Summary of Data'!O$42),0.3%*('Pt 1 Summary of Data'!O$5-L$10)))</f>
        <v>0</v>
      </c>
      <c r="M7" s="397">
        <v>4494</v>
      </c>
      <c r="N7" s="398">
        <v>7602</v>
      </c>
      <c r="O7" s="400">
        <f>SUM('Pt 1 Summary of Data'!Q$37:Q$41)+SUM('Pt 1 Summary of Data'!S$37:S$41)-SUM('Pt 1 Summary of Data'!T$37:T$41)+MAX(0,MIN('Pt 1 Summary of Data'!Q$42+'Pt 1 Summary of Data'!S$42-'Pt 1 Summary of Data'!T$42,0.3%*('Pt 1 Summary of Data'!Q$5+'Pt 1 Summary of Data'!S$5-'Pt 1 Summary of Data'!T$5)))</f>
        <v>6473</v>
      </c>
      <c r="P7" s="400">
        <f>SUM(M7:O7)</f>
        <v>18569</v>
      </c>
      <c r="Q7" s="397">
        <v>0</v>
      </c>
      <c r="R7" s="398">
        <v>0</v>
      </c>
      <c r="S7" s="400">
        <f>SUM('Pt 1 Summary of Data'!V$37:V$41)+MAX(0,MIN('Pt 1 Summary of Data'!V$42,0.3%*'Pt 1 Summary of Data'!V$5))</f>
        <v>0</v>
      </c>
      <c r="T7" s="400">
        <f>SUM(Q7:S7)</f>
        <v>0</v>
      </c>
      <c r="U7" s="397">
        <v>0</v>
      </c>
      <c r="V7" s="398">
        <v>0</v>
      </c>
      <c r="W7" s="400">
        <f>SUM('Pt 1 Summary of Data'!Y$37:Y$41)+MAX(0,MIN('Pt 1 Summary of Data'!Y$42,0.3%*'Pt 1 Summary of Data'!Y$5))</f>
        <v>0</v>
      </c>
      <c r="X7" s="400">
        <f>SUM(U7:W7)</f>
        <v>0</v>
      </c>
      <c r="Y7" s="397">
        <v>0</v>
      </c>
      <c r="Z7" s="398">
        <v>0</v>
      </c>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v>0</v>
      </c>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 ca="1">SUM(C$6:C$7)+IF(AND(OR('Company Information'!$C$12="District of Columbia",'Company Information'!$C$12="Massachusetts",'Company Information'!$C$12="Vermont"),SUM($C$6:$F$11,$C$15:$F$16,$C$38:$D$38)&lt;&gt;0),SUM(H$6:H$7),0)</f>
        <v>109941</v>
      </c>
      <c r="D12" s="400">
        <f ca="1">SUM(D$6:D$7) - SUM(D$8:D$11)+IF(AND(OR('Company Information'!$C$12="District of Columbia",'Company Information'!$C$12="Massachusetts",'Company Information'!$C$12="Vermont"),SUM($C$6:$F$11,$C$15:$F$16,$C$38:$D$38)&lt;&gt;0),SUM(I$6:I$7) - SUM(I$10:I$11),0)</f>
        <v>-68</v>
      </c>
      <c r="E12" s="400">
        <f ca="1">SUM(E$6:E$7)-SUM(E$8:E$11)+IF(AND(OR('Company Information'!$C$12="District of Columbia",'Company Information'!$C$12="Massachusetts",'Company Information'!$C$12="Vermont"),SUM($C$6:$F$11,$C$15:$F$16,$C$38:$D$38)&lt;&gt;0),SUM(J$6:J$7)-SUM(J$10:J$11),0)</f>
        <v>0</v>
      </c>
      <c r="F12" s="400">
        <f ca="1">IFERROR(SUM(C$12:E$12)+C$17*MAX(0,E$50-C$50)+D$17*MAX(0,E$50-D$50),0)</f>
        <v>109873</v>
      </c>
      <c r="G12" s="447"/>
      <c r="H12" s="399">
        <f ca="1">SUM(H$6:H$7)+IF(AND(OR('Company Information'!$C$12="District of Columbia",'Company Information'!$C$12="Massachusetts",'Company Information'!$C$12="Vermont"),SUM($H$6:$K$11,$H$15:$K$16,$H$38:$I$38)&lt;&gt;0),SUM(C$6:C$7),0)</f>
        <v>4</v>
      </c>
      <c r="I12" s="400">
        <f ca="1">SUM(I$6:I$7) - SUM(I$10:I$11)+IF(AND(OR('Company Information'!$C$12="District of Columbia",'Company Information'!$C$12="Massachusetts",'Company Information'!$C$12="Vermont"),SUM($H$6:$K$11,$H$15:$K$16,$H$38:$I$38)&lt;&gt;0),SUM(D$6:D$7) - SUM(D$8:D$11),0)</f>
        <v>0</v>
      </c>
      <c r="J12" s="400">
        <f ca="1">SUM(J$6:J$7)-SUM(J$10:J$11)+IF(AND(OR('Company Information'!$C$12="District of Columbia",'Company Information'!$C$12="Massachusetts",'Company Information'!$C$12="Vermont"),SUM($H$6:$K$11,$H$15:$K$16,$H$38:$I$38)&lt;&gt;0),SUM(E$6:E$7)-SUM(E$8:E$11),0)</f>
        <v>0</v>
      </c>
      <c r="K12" s="400">
        <f ca="1">IFERROR(SUM(H$12:J$12)+H$17*MAX(0,J$50-H$50)+I$17*MAX(0,J$50-I$50),0)</f>
        <v>4</v>
      </c>
      <c r="L12" s="447"/>
      <c r="M12" s="399">
        <f>SUM(M$6:M$7)</f>
        <v>635450</v>
      </c>
      <c r="N12" s="400">
        <f>SUM(N$6:N$7)</f>
        <v>765857</v>
      </c>
      <c r="O12" s="400">
        <f>SUM(O$6:O$7)</f>
        <v>457781</v>
      </c>
      <c r="P12" s="400">
        <f>SUM(M$12:O$12)+M$17*MAX(0,O$50-M$50)+N$17*MAX(0,O$50-N$50)</f>
        <v>1859088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151338</v>
      </c>
      <c r="D15" s="403">
        <v>0</v>
      </c>
      <c r="E15" s="395">
        <f ca="1">SUM('Pt 1 Summary of Data'!E$5:E$7)+SUM('Pt 1 Summary of Data'!G$5:G$7)-SUM('Pt 1 Summary of Data'!H$5:H$7)-SUM(E$9:E$11)</f>
        <v>0</v>
      </c>
      <c r="F15" s="395">
        <f ca="1">SUM(C15:E15)</f>
        <v>151338</v>
      </c>
      <c r="G15" s="396">
        <f ca="1">SUM('Pt 1 Summary of Data'!I$5:I$7)-SUM(G$9:G$10)</f>
        <v>0</v>
      </c>
      <c r="H15" s="402">
        <v>0</v>
      </c>
      <c r="I15" s="403">
        <v>0</v>
      </c>
      <c r="J15" s="395">
        <f ca="1">SUM('Pt 1 Summary of Data'!K$5:K$7)+SUM('Pt 1 Summary of Data'!M$5:M$7)-SUM('Pt 1 Summary of Data'!N$5:N$7)-SUM(J$10:J$11)</f>
        <v>0</v>
      </c>
      <c r="K15" s="395">
        <f ca="1">SUM(H15:J15)</f>
        <v>0</v>
      </c>
      <c r="L15" s="396">
        <f>SUM('Pt 1 Summary of Data'!O$5:O$7)-L$10</f>
        <v>0</v>
      </c>
      <c r="M15" s="402">
        <v>900166</v>
      </c>
      <c r="N15" s="403">
        <v>1071966</v>
      </c>
      <c r="O15" s="395">
        <f>SUM('Pt 1 Summary of Data'!Q$5:Q$7)+SUM('Pt 1 Summary of Data'!S$5:S$7)-SUM('Pt 1 Summary of Data'!T$5:T$7)+N$56</f>
        <v>887984</v>
      </c>
      <c r="P15" s="395">
        <f>SUM(M15:O15)</f>
        <v>2860116</v>
      </c>
      <c r="Q15" s="402">
        <v>0</v>
      </c>
      <c r="R15" s="403">
        <v>0</v>
      </c>
      <c r="S15" s="395">
        <f>SUM('Pt 1 Summary of Data'!V$5:V$7)+R$56</f>
        <v>0</v>
      </c>
      <c r="T15" s="395">
        <f>SUM(Q15:S15)</f>
        <v>0</v>
      </c>
      <c r="U15" s="402">
        <v>0</v>
      </c>
      <c r="V15" s="403">
        <v>0</v>
      </c>
      <c r="W15" s="395">
        <f>SUM('Pt 1 Summary of Data'!Y$5:Y$7)+V$56</f>
        <v>0</v>
      </c>
      <c r="X15" s="395">
        <f>SUM(U15:W15)</f>
        <v>0</v>
      </c>
      <c r="Y15" s="402">
        <v>0</v>
      </c>
      <c r="Z15" s="403">
        <v>0</v>
      </c>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317080</v>
      </c>
      <c r="D16" s="398">
        <v>3565</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52</v>
      </c>
      <c r="F16" s="400">
        <f>SUM(C16:E16)</f>
        <v>320697</v>
      </c>
      <c r="G16" s="401">
        <f>SUM('Pt 1 Summary of Data'!I$25:I$28,'Pt 1 Summary of Data'!I$30,'Pt 1 Summary of Data'!I$34:I$35)+IF('Company Information'!$C$15="No",IF(MAX('Pt 1 Summary of Data'!I$31:I$32)=0,MIN('Pt 1 Summary of Data'!I$31:I$32),MAX('Pt 1 Summary of Data'!I$31:I$32)),SUM('Pt 1 Summary of Data'!I$31:I$32))</f>
        <v>0</v>
      </c>
      <c r="H16" s="397">
        <v>0</v>
      </c>
      <c r="I16" s="398">
        <v>34</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34</v>
      </c>
      <c r="L16" s="401">
        <f>SUM('Pt 1 Summary of Data'!O$25:O$28,'Pt 1 Summary of Data'!O$30,'Pt 1 Summary of Data'!O$34:O$35)+IF('Company Information'!$C$15="No",IF(MAX('Pt 1 Summary of Data'!O$31:O$32)=0,MIN('Pt 1 Summary of Data'!O$31:O$32),MAX('Pt 1 Summary of Data'!O$31:O$32)),SUM('Pt 1 Summary of Data'!O$31:O$32))</f>
        <v>0</v>
      </c>
      <c r="M16" s="397">
        <v>-1348</v>
      </c>
      <c r="N16" s="398">
        <v>24887</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125565</v>
      </c>
      <c r="P16" s="400">
        <f>SUM(M16:O16)</f>
        <v>149104</v>
      </c>
      <c r="Q16" s="397">
        <v>0</v>
      </c>
      <c r="R16" s="398">
        <v>0</v>
      </c>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v>0</v>
      </c>
      <c r="V16" s="398">
        <v>0</v>
      </c>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v>0</v>
      </c>
      <c r="Z16" s="398">
        <v>0</v>
      </c>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 ca="1">C$15-C$16+IF(AND(OR('Company Information'!$C$12="District of Columbia",'Company Information'!$C$12="Massachusetts",'Company Information'!$C$12="Vermont"),SUM($C$6:$F$11,$C$15:$F$16,$C$38:$D$38)&lt;&gt;0),H$15-H$16,0)</f>
        <v>-165742</v>
      </c>
      <c r="D17" s="400">
        <f ca="1">D$15-D$16+IF(AND(OR('Company Information'!$C$12="District of Columbia",'Company Information'!$C$12="Massachusetts",'Company Information'!$C$12="Vermont"),SUM($C$6:$F$11,$C$15:$F$16,$C$38:$D$38)&lt;&gt;0),I$15-I$16,0)</f>
        <v>-3565</v>
      </c>
      <c r="E17" s="400">
        <f ca="1">E$15-E$16+IF(AND(OR('Company Information'!$C$12="District of Columbia",'Company Information'!$C$12="Massachusetts",'Company Information'!$C$12="Vermont"),SUM($C$6:$F$11,$C$15:$F$16,$C$38:$D$38)&lt;&gt;0),J$15-J$16,0)</f>
        <v>-52</v>
      </c>
      <c r="F17" s="400">
        <f ca="1">F$15-F$16+IF(AND(OR('Company Information'!$C$12="District of Columbia",'Company Information'!$C$12="Massachusetts",'Company Information'!$C$12="Vermont"),SUM($C$6:$F$11,$C$15:$F$16,$C$38:$D$38)&lt;&gt;0),K$15-K$16,0)</f>
        <v>-169359</v>
      </c>
      <c r="G17" s="450"/>
      <c r="H17" s="399">
        <f ca="1">H$15-H$16+IF(AND(OR('Company Information'!$C$12="District of Columbia",'Company Information'!$C$12="Massachusetts",'Company Information'!$C$12="Vermont"),SUM($H$6:$K$11,$H$15:$K$16,$H$38:$I$38)&lt;&gt;0),C$15-C$16,0)</f>
        <v>0</v>
      </c>
      <c r="I17" s="400">
        <f ca="1">I$15-I$16+IF(AND(OR('Company Information'!$C$12="District of Columbia",'Company Information'!$C$12="Massachusetts",'Company Information'!$C$12="Vermont"),SUM($H$6:$K$11,$H$15:$K$16,$H$38:$I$38)&lt;&gt;0),D$15-D$16,0)</f>
        <v>-34</v>
      </c>
      <c r="J17" s="400">
        <f ca="1">J$15-J$16+IF(AND(OR('Company Information'!$C$12="District of Columbia",'Company Information'!$C$12="Massachusetts",'Company Information'!$C$12="Vermont"),SUM($H$6:$K$11,$H$15:$K$16,$H$38:$I$38)&lt;&gt;0),E$15-E$16,0)</f>
        <v>0</v>
      </c>
      <c r="K17" s="400">
        <f ca="1">K$15-K$16+IF(AND(OR('Company Information'!$C$12="District of Columbia",'Company Information'!$C$12="Massachusetts",'Company Information'!$C$12="Vermont"),SUM($H$6:$K$11,$H$15:$K$16,$H$38:$I$38)&lt;&gt;0),F$15-F$16,0)</f>
        <v>-34</v>
      </c>
      <c r="L17" s="450"/>
      <c r="M17" s="399">
        <f>M$15-M$16</f>
        <v>901514</v>
      </c>
      <c r="N17" s="400">
        <f>N$15-N$16</f>
        <v>1047079</v>
      </c>
      <c r="O17" s="400">
        <f>O$15-O$16</f>
        <v>762419</v>
      </c>
      <c r="P17" s="400">
        <f>P$15-P$16</f>
        <v>2711012</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 ca="1">SUM(G$6:G$7)-SUM(G$8:G$10)+IF(AND(OR('Company Information'!$C$12="District of Columbia",'Company Information'!$C$12="Massachusetts",'Company Information'!$C$12="Vermont"),SUM($G$6:$G$10,$G$15:$G$16)&lt;&gt;0),SUM(L$6:L$7)-L$10+L$58,0)+G$58</f>
        <v>0</v>
      </c>
      <c r="H19" s="455"/>
      <c r="I19" s="454"/>
      <c r="J19" s="454"/>
      <c r="K19" s="454"/>
      <c r="L19" s="396">
        <f ca="1">SUM(L$6:L$7)-L$10+IF(AND(OR('Company Information'!$C$12="District of Columbia",'Company Information'!$C$12="Massachusetts",'Company Information'!$C$12="Vermont"),SUM($L$6:$L$10,$L$15:$L$16)&lt;&gt;0),SUM(G$6:G$7)-SUM(G$8:G$10)+G$58,0)+L$58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 ca="1">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 ca="1">MAX(G$22,G$23)</f>
        <v>0</v>
      </c>
      <c r="H21" s="443"/>
      <c r="I21" s="441"/>
      <c r="J21" s="441"/>
      <c r="K21" s="441"/>
      <c r="L21" s="401">
        <f ca="1">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 ca="1">G$15-G$19-G$16-G$20+IF(AND(OR('Company Information'!$C$12="District of Columbia",'Company Information'!$C$12="Massachusetts",'Company Information'!$C$12="Vermont"),SUM($G$6:$G$10,$G$15:$G$16)&lt;&gt;0),L$15-L$16,0)</f>
        <v>0</v>
      </c>
      <c r="H22" s="443"/>
      <c r="I22" s="441"/>
      <c r="J22" s="441"/>
      <c r="K22" s="441"/>
      <c r="L22" s="401">
        <f ca="1">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 ca="1">(3%+2%)*(G$15-G$16+IF(AND(OR('Company Information'!$C$12="District of Columbia",'Company Information'!$C$12="Massachusetts",'Company Information'!$C$12="Vermont"),SUM($G$6:$G$10,$G$15:$G$16)&lt;&gt;0),L$15-L$16,0))</f>
        <v>0</v>
      </c>
      <c r="H23" s="443"/>
      <c r="I23" s="441"/>
      <c r="J23" s="441"/>
      <c r="K23" s="441"/>
      <c r="L23" s="401">
        <f ca="1">(3%+2%)*(L$15-L$16+IF(AND(OR('Company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 ca="1">3%*(G$15-G$16+IF(AND(OR('Company Information'!$C$12="District of Columbia",'Company Information'!$C$12="Massachusetts",'Company Information'!$C$12="Vermont"),SUM($G$6:$G$10,$G$15:$G$16)&lt;&gt;0),L$15-L$16,0))</f>
        <v>0</v>
      </c>
      <c r="H24" s="443"/>
      <c r="I24" s="441"/>
      <c r="J24" s="441"/>
      <c r="K24" s="441"/>
      <c r="L24" s="401">
        <f ca="1">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 ca="1">MIN(G$26,G$27)</f>
        <v>0</v>
      </c>
      <c r="H25" s="443"/>
      <c r="I25" s="441"/>
      <c r="J25" s="441"/>
      <c r="K25" s="441"/>
      <c r="L25" s="401">
        <f ca="1">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 ca="1">G$20+G$21+G$16+IF(AND(OR('Company Information'!$C$12="District of Columbia",'Company Information'!$C$12="Massachusetts",'Company Information'!$C$12="Vermont"),SUM($G$6:$G$10,$G$15:$G$16)&lt;&gt;0),L$16,0)</f>
        <v>0</v>
      </c>
      <c r="H26" s="443"/>
      <c r="I26" s="441"/>
      <c r="J26" s="441"/>
      <c r="K26" s="441"/>
      <c r="L26" s="401">
        <f ca="1">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 ca="1">(20%+2%)*(G$15-G$16+IF(AND(OR('Company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 ca="1">(20%+2%)*(L$15-L$16+IF(AND(OR('Company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 ca="1">G$15+IF(AND(OR('Company Information'!$C$12="District of Columbia",'Company Information'!$C$12="Massachusetts",'Company Information'!$C$12="Vermont"),SUM($G$6:$G$10,$G$15:$G$16)&lt;&gt;0),L$15,0)-G$25</f>
        <v>0</v>
      </c>
      <c r="H28" s="443"/>
      <c r="I28" s="441"/>
      <c r="J28" s="441"/>
      <c r="K28" s="441"/>
      <c r="L28" s="401">
        <f ca="1">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 ca="1">MIN(G$31,G$32)</f>
        <v>0</v>
      </c>
      <c r="H29" s="443"/>
      <c r="I29" s="441"/>
      <c r="J29" s="441"/>
      <c r="K29" s="441"/>
      <c r="L29" s="401">
        <f ca="1">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 ca="1">MAX(G$22,G$24)</f>
        <v>0</v>
      </c>
      <c r="H30" s="443"/>
      <c r="I30" s="441"/>
      <c r="J30" s="441"/>
      <c r="K30" s="441"/>
      <c r="L30" s="471">
        <f ca="1">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 ca="1">G$20+G30+G$16+IF(AND(OR('Company Information'!$C$12="District of Columbia",'Company Information'!$C$12="Massachusetts",'Company Information'!$C$12="Vermont"),SUM($G$6:$G$10,$G$15:$G$16)&lt;&gt;0),L$16,0)</f>
        <v>0</v>
      </c>
      <c r="H31" s="443"/>
      <c r="I31" s="441"/>
      <c r="J31" s="441"/>
      <c r="K31" s="441"/>
      <c r="L31" s="401">
        <f ca="1">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 ca="1">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 ca="1">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 ca="1">G$15+IF(AND(OR('Company Information'!$C$12="District of Columbia",'Company Information'!$C$12="Massachusetts",'Company Information'!$C$12="Vermont"),SUM($G$6:$G$10,$G$15:$G$16)&lt;&gt;0),L$15,0)-G$29</f>
        <v>0</v>
      </c>
      <c r="H33" s="443"/>
      <c r="I33" s="441"/>
      <c r="J33" s="441"/>
      <c r="K33" s="441"/>
      <c r="L33" s="401">
        <f ca="1">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 ca="1">IF(G$33=0,0,G$19/G$33)</f>
        <v>0</v>
      </c>
      <c r="H34" s="462"/>
      <c r="I34" s="463"/>
      <c r="J34" s="463"/>
      <c r="K34" s="463"/>
      <c r="L34" s="469">
        <f ca="1">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0</f>
        <v>0</v>
      </c>
      <c r="H35" s="443"/>
      <c r="I35" s="441"/>
      <c r="J35" s="441"/>
      <c r="K35" s="441"/>
      <c r="L35" s="477">
        <f>0</f>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0</f>
        <v>0</v>
      </c>
      <c r="H36" s="443"/>
      <c r="I36" s="441"/>
      <c r="J36" s="441"/>
      <c r="K36" s="441"/>
      <c r="L36" s="478">
        <f>0</f>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v>0</v>
      </c>
      <c r="V50" s="407">
        <v>0</v>
      </c>
      <c r="W50" s="407">
        <v>0</v>
      </c>
      <c r="X50" s="407">
        <v>0</v>
      </c>
      <c r="Y50" s="406">
        <v>0</v>
      </c>
      <c r="Z50" s="407">
        <v>0</v>
      </c>
      <c r="AA50" s="407">
        <v>0</v>
      </c>
      <c r="AB50" s="407">
        <v>0</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f>0</f>
        <v>0</v>
      </c>
      <c r="H59" s="443"/>
      <c r="I59" s="441"/>
      <c r="J59" s="472"/>
      <c r="K59" s="441"/>
      <c r="L59" s="398">
        <f>0</f>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f>0</f>
        <v>0</v>
      </c>
      <c r="H60" s="443"/>
      <c r="I60" s="441"/>
      <c r="J60" s="472"/>
      <c r="K60" s="441"/>
      <c r="L60" s="398">
        <f>0</f>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99</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f>'Pt 3 MLR and Rebate Calculation'!$X$53</f>
        <v>0</v>
      </c>
      <c r="H11" s="97">
        <f>'Pt 3 MLR and Rebate Calculation'!$AB$53</f>
        <v>0</v>
      </c>
      <c r="I11" s="178"/>
      <c r="J11" s="178"/>
      <c r="K11" s="196">
        <f>'Pt 3 MLR and Rebate Calculation'!$AN$53</f>
        <v>0</v>
      </c>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f>'Pt 1 Summary of Data'!D18</f>
        <v>0</v>
      </c>
      <c r="D16" s="99">
        <f>'Pt 1 Summary of Data'!J18</f>
        <v>0</v>
      </c>
      <c r="E16" s="99">
        <f>'Pt 1 Summary of Data'!P18</f>
        <v>0</v>
      </c>
      <c r="F16" s="99">
        <f>'Pt 1 Summary of Data'!U18</f>
        <v>0</v>
      </c>
      <c r="G16" s="99">
        <f>'Pt 1 Summary of Data'!X18</f>
        <v>0</v>
      </c>
      <c r="H16" s="99">
        <f>'Pt 1 Summary of Data'!AA18</f>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568</v>
      </c>
      <c r="D23" s="484"/>
      <c r="E23" s="484"/>
      <c r="F23" s="484"/>
      <c r="G23" s="484"/>
      <c r="H23" s="484"/>
      <c r="I23" s="484"/>
      <c r="J23" s="484"/>
      <c r="K23" s="485"/>
    </row>
    <row r="24" spans="2:12" s="5" customFormat="1" ht="100.15" customHeight="1" x14ac:dyDescent="0.2">
      <c r="B24" s="90" t="s">
        <v>213</v>
      </c>
      <c r="C24" s="486" t="s">
        <v>568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34" sqref="D3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509</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569</v>
      </c>
      <c r="E27" s="7"/>
    </row>
    <row r="28" spans="2:5" ht="35.25" customHeight="1" x14ac:dyDescent="0.2">
      <c r="B28" s="134" t="s">
        <v>506</v>
      </c>
      <c r="C28" s="113"/>
      <c r="D28" s="137" t="s">
        <v>510</v>
      </c>
      <c r="E28" s="7"/>
    </row>
    <row r="29" spans="2:5" ht="35.25" customHeight="1" x14ac:dyDescent="0.2">
      <c r="B29" s="134" t="s">
        <v>508</v>
      </c>
      <c r="C29" s="113"/>
      <c r="D29" s="137" t="s">
        <v>511</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506</v>
      </c>
      <c r="C34" s="113"/>
      <c r="D34" s="137" t="s">
        <v>570</v>
      </c>
      <c r="E34" s="7"/>
    </row>
    <row r="35" spans="2:5" ht="35.25" customHeight="1" x14ac:dyDescent="0.2">
      <c r="B35" s="134" t="s">
        <v>506</v>
      </c>
      <c r="C35" s="113"/>
      <c r="D35" s="137" t="s">
        <v>512</v>
      </c>
      <c r="E35" s="7"/>
    </row>
    <row r="36" spans="2:5" ht="35.25" customHeight="1" x14ac:dyDescent="0.2">
      <c r="B36" s="134" t="s">
        <v>506</v>
      </c>
      <c r="C36" s="113"/>
      <c r="D36" s="137" t="s">
        <v>513</v>
      </c>
      <c r="E36" s="7"/>
    </row>
    <row r="37" spans="2:5" ht="35.25" customHeight="1" x14ac:dyDescent="0.2">
      <c r="B37" s="134" t="s">
        <v>506</v>
      </c>
      <c r="C37" s="113"/>
      <c r="D37" s="137" t="s">
        <v>514</v>
      </c>
      <c r="E37" s="7"/>
    </row>
    <row r="38" spans="2:5" ht="35.25" customHeight="1" x14ac:dyDescent="0.2">
      <c r="B38" s="134" t="s">
        <v>508</v>
      </c>
      <c r="C38" s="113"/>
      <c r="D38" s="137" t="s">
        <v>515</v>
      </c>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t="s">
        <v>508</v>
      </c>
      <c r="C42" s="113"/>
      <c r="D42" s="137" t="s">
        <v>498</v>
      </c>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506</v>
      </c>
      <c r="C48" s="113"/>
      <c r="D48" s="137" t="s">
        <v>516</v>
      </c>
      <c r="E48" s="7"/>
    </row>
    <row r="49" spans="2:5" ht="35.25" customHeight="1" x14ac:dyDescent="0.2">
      <c r="B49" s="134" t="s">
        <v>506</v>
      </c>
      <c r="C49" s="113"/>
      <c r="D49" s="137" t="s">
        <v>517</v>
      </c>
      <c r="E49" s="7"/>
    </row>
    <row r="50" spans="2:5" ht="35.25" customHeight="1" x14ac:dyDescent="0.2">
      <c r="B50" s="134" t="s">
        <v>508</v>
      </c>
      <c r="C50" s="113"/>
      <c r="D50" s="137" t="s">
        <v>518</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506</v>
      </c>
      <c r="C56" s="115"/>
      <c r="D56" s="137" t="s">
        <v>519</v>
      </c>
      <c r="E56" s="7"/>
    </row>
    <row r="57" spans="2:5" ht="35.25" customHeight="1" x14ac:dyDescent="0.2">
      <c r="B57" s="134" t="s">
        <v>506</v>
      </c>
      <c r="C57" s="115"/>
      <c r="D57" s="137" t="s">
        <v>520</v>
      </c>
      <c r="E57" s="7"/>
    </row>
    <row r="58" spans="2:5" ht="35.25" customHeight="1" x14ac:dyDescent="0.2">
      <c r="B58" s="134" t="s">
        <v>508</v>
      </c>
      <c r="C58" s="115"/>
      <c r="D58" s="137" t="s">
        <v>521</v>
      </c>
      <c r="E58" s="7"/>
    </row>
    <row r="59" spans="2:5" ht="35.25" customHeight="1" x14ac:dyDescent="0.2">
      <c r="B59" s="134" t="s">
        <v>508</v>
      </c>
      <c r="C59" s="115"/>
      <c r="D59" s="137" t="s">
        <v>522</v>
      </c>
      <c r="E59" s="7"/>
    </row>
    <row r="60" spans="2:5" ht="35.25" customHeight="1" x14ac:dyDescent="0.2">
      <c r="B60" s="134" t="s">
        <v>508</v>
      </c>
      <c r="C60" s="115"/>
      <c r="D60" s="137" t="s">
        <v>523</v>
      </c>
      <c r="E60" s="7"/>
    </row>
    <row r="61" spans="2:5" ht="35.25" customHeight="1" x14ac:dyDescent="0.2">
      <c r="B61" s="134" t="s">
        <v>508</v>
      </c>
      <c r="C61" s="115"/>
      <c r="D61" s="137" t="s">
        <v>524</v>
      </c>
      <c r="E61" s="7"/>
    </row>
    <row r="62" spans="2:5" ht="35.25" customHeight="1" x14ac:dyDescent="0.2">
      <c r="B62" s="134" t="s">
        <v>508</v>
      </c>
      <c r="C62" s="115"/>
      <c r="D62" s="137" t="s">
        <v>525</v>
      </c>
      <c r="E62" s="7"/>
    </row>
    <row r="63" spans="2:5" ht="35.25" customHeight="1" x14ac:dyDescent="0.2">
      <c r="B63" s="134" t="s">
        <v>508</v>
      </c>
      <c r="C63" s="115"/>
      <c r="D63" s="137" t="s">
        <v>526</v>
      </c>
      <c r="E63" s="7"/>
    </row>
    <row r="64" spans="2:5" ht="35.25" customHeight="1" x14ac:dyDescent="0.2">
      <c r="B64" s="134" t="s">
        <v>508</v>
      </c>
      <c r="C64" s="115"/>
      <c r="D64" s="137" t="s">
        <v>527</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506</v>
      </c>
      <c r="C67" s="115"/>
      <c r="D67" s="137" t="s">
        <v>528</v>
      </c>
      <c r="E67" s="7"/>
    </row>
    <row r="68" spans="2:5" ht="35.25" customHeight="1" x14ac:dyDescent="0.2">
      <c r="B68" s="134" t="s">
        <v>508</v>
      </c>
      <c r="C68" s="115"/>
      <c r="D68" s="137" t="s">
        <v>529</v>
      </c>
      <c r="E68" s="7"/>
    </row>
    <row r="69" spans="2:5" ht="35.25" customHeight="1" x14ac:dyDescent="0.2">
      <c r="B69" s="134" t="s">
        <v>508</v>
      </c>
      <c r="C69" s="115"/>
      <c r="D69" s="137" t="s">
        <v>530</v>
      </c>
      <c r="E69" s="7"/>
    </row>
    <row r="70" spans="2:5" ht="35.25" customHeight="1" x14ac:dyDescent="0.2">
      <c r="B70" s="134" t="s">
        <v>508</v>
      </c>
      <c r="C70" s="115"/>
      <c r="D70" s="137" t="s">
        <v>531</v>
      </c>
      <c r="E70" s="7"/>
    </row>
    <row r="71" spans="2:5" ht="35.25" customHeight="1" x14ac:dyDescent="0.2">
      <c r="B71" s="134" t="s">
        <v>508</v>
      </c>
      <c r="C71" s="115"/>
      <c r="D71" s="137" t="s">
        <v>532</v>
      </c>
      <c r="E71" s="7"/>
    </row>
    <row r="72" spans="2:5" ht="35.25" customHeight="1" x14ac:dyDescent="0.2">
      <c r="B72" s="134" t="s">
        <v>508</v>
      </c>
      <c r="C72" s="115"/>
      <c r="D72" s="137" t="s">
        <v>533</v>
      </c>
      <c r="E72" s="7"/>
    </row>
    <row r="73" spans="2:5" ht="35.25" customHeight="1" x14ac:dyDescent="0.2">
      <c r="B73" s="134" t="s">
        <v>508</v>
      </c>
      <c r="C73" s="115"/>
      <c r="D73" s="137" t="s">
        <v>534</v>
      </c>
      <c r="E73" s="7"/>
    </row>
    <row r="74" spans="2:5" ht="35.25" customHeight="1" x14ac:dyDescent="0.2">
      <c r="B74" s="134" t="s">
        <v>508</v>
      </c>
      <c r="C74" s="115"/>
      <c r="D74" s="137" t="s">
        <v>535</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506</v>
      </c>
      <c r="C78" s="115"/>
      <c r="D78" s="137" t="s">
        <v>528</v>
      </c>
      <c r="E78" s="7"/>
    </row>
    <row r="79" spans="2:5" ht="35.25" customHeight="1" x14ac:dyDescent="0.2">
      <c r="B79" s="134" t="s">
        <v>508</v>
      </c>
      <c r="C79" s="115"/>
      <c r="D79" s="137" t="s">
        <v>536</v>
      </c>
      <c r="E79" s="7"/>
    </row>
    <row r="80" spans="2:5" ht="35.25" customHeight="1" x14ac:dyDescent="0.2">
      <c r="B80" s="134" t="s">
        <v>508</v>
      </c>
      <c r="C80" s="115"/>
      <c r="D80" s="137" t="s">
        <v>537</v>
      </c>
      <c r="E80" s="7"/>
    </row>
    <row r="81" spans="2:5" ht="35.25" customHeight="1" x14ac:dyDescent="0.2">
      <c r="B81" s="134" t="s">
        <v>508</v>
      </c>
      <c r="C81" s="115"/>
      <c r="D81" s="137" t="s">
        <v>538</v>
      </c>
      <c r="E81" s="7"/>
    </row>
    <row r="82" spans="2:5" ht="35.25" customHeight="1" x14ac:dyDescent="0.2">
      <c r="B82" s="134" t="s">
        <v>508</v>
      </c>
      <c r="C82" s="115"/>
      <c r="D82" s="137" t="s">
        <v>539</v>
      </c>
      <c r="E82" s="7"/>
    </row>
    <row r="83" spans="2:5" ht="35.25" customHeight="1" x14ac:dyDescent="0.2">
      <c r="B83" s="134" t="s">
        <v>508</v>
      </c>
      <c r="C83" s="115"/>
      <c r="D83" s="137" t="s">
        <v>540</v>
      </c>
      <c r="E83" s="7"/>
    </row>
    <row r="84" spans="2:5" ht="35.25" customHeight="1" x14ac:dyDescent="0.2">
      <c r="B84" s="134" t="s">
        <v>508</v>
      </c>
      <c r="C84" s="115"/>
      <c r="D84" s="137" t="s">
        <v>541</v>
      </c>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506</v>
      </c>
      <c r="C89" s="115"/>
      <c r="D89" s="137" t="s">
        <v>528</v>
      </c>
      <c r="E89" s="7"/>
    </row>
    <row r="90" spans="2:5" ht="35.25" customHeight="1" x14ac:dyDescent="0.2">
      <c r="B90" s="134" t="s">
        <v>508</v>
      </c>
      <c r="C90" s="115"/>
      <c r="D90" s="137" t="s">
        <v>542</v>
      </c>
      <c r="E90" s="7"/>
    </row>
    <row r="91" spans="2:5" ht="35.25" customHeight="1" x14ac:dyDescent="0.2">
      <c r="B91" s="134" t="s">
        <v>508</v>
      </c>
      <c r="C91" s="115"/>
      <c r="D91" s="137" t="s">
        <v>543</v>
      </c>
      <c r="E91" s="7"/>
    </row>
    <row r="92" spans="2:5" ht="35.25" customHeight="1" x14ac:dyDescent="0.2">
      <c r="B92" s="134" t="s">
        <v>508</v>
      </c>
      <c r="C92" s="115"/>
      <c r="D92" s="137" t="s">
        <v>544</v>
      </c>
      <c r="E92" s="7"/>
    </row>
    <row r="93" spans="2:5" ht="35.25" customHeight="1" x14ac:dyDescent="0.2">
      <c r="B93" s="134" t="s">
        <v>508</v>
      </c>
      <c r="C93" s="115"/>
      <c r="D93" s="137" t="s">
        <v>545</v>
      </c>
      <c r="E93" s="7"/>
    </row>
    <row r="94" spans="2:5" ht="35.25" customHeight="1" x14ac:dyDescent="0.2">
      <c r="B94" s="134" t="s">
        <v>508</v>
      </c>
      <c r="C94" s="115"/>
      <c r="D94" s="137" t="s">
        <v>546</v>
      </c>
      <c r="E94" s="7"/>
    </row>
    <row r="95" spans="2:5" ht="35.25" customHeight="1" x14ac:dyDescent="0.2">
      <c r="B95" s="134" t="s">
        <v>508</v>
      </c>
      <c r="C95" s="115"/>
      <c r="D95" s="137" t="s">
        <v>547</v>
      </c>
      <c r="E95" s="7"/>
    </row>
    <row r="96" spans="2:5" ht="35.25" customHeight="1" x14ac:dyDescent="0.2">
      <c r="B96" s="134" t="s">
        <v>508</v>
      </c>
      <c r="C96" s="115"/>
      <c r="D96" s="137" t="s">
        <v>535</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506</v>
      </c>
      <c r="C100" s="115"/>
      <c r="D100" s="137" t="s">
        <v>528</v>
      </c>
      <c r="E100" s="7"/>
    </row>
    <row r="101" spans="2:5" ht="35.25" customHeight="1" x14ac:dyDescent="0.2">
      <c r="B101" s="134" t="s">
        <v>508</v>
      </c>
      <c r="C101" s="115"/>
      <c r="D101" s="137" t="s">
        <v>548</v>
      </c>
      <c r="E101" s="7"/>
    </row>
    <row r="102" spans="2:5" ht="35.25" customHeight="1" x14ac:dyDescent="0.2">
      <c r="B102" s="134" t="s">
        <v>508</v>
      </c>
      <c r="C102" s="115"/>
      <c r="D102" s="137" t="s">
        <v>549</v>
      </c>
      <c r="E102" s="7"/>
    </row>
    <row r="103" spans="2:5" ht="35.25" customHeight="1" x14ac:dyDescent="0.2">
      <c r="B103" s="134" t="s">
        <v>508</v>
      </c>
      <c r="C103" s="115"/>
      <c r="D103" s="137" t="s">
        <v>550</v>
      </c>
      <c r="E103" s="7"/>
    </row>
    <row r="104" spans="2:5" ht="35.25" customHeight="1" x14ac:dyDescent="0.2">
      <c r="B104" s="134" t="s">
        <v>508</v>
      </c>
      <c r="C104" s="115"/>
      <c r="D104" s="137" t="s">
        <v>551</v>
      </c>
      <c r="E104" s="7"/>
    </row>
    <row r="105" spans="2:5" ht="35.25" customHeight="1" x14ac:dyDescent="0.2">
      <c r="B105" s="134" t="s">
        <v>508</v>
      </c>
      <c r="C105" s="115"/>
      <c r="D105" s="137" t="s">
        <v>552</v>
      </c>
      <c r="E105" s="7"/>
    </row>
    <row r="106" spans="2:5" ht="35.25" customHeight="1" x14ac:dyDescent="0.2">
      <c r="B106" s="134" t="s">
        <v>508</v>
      </c>
      <c r="C106" s="115"/>
      <c r="D106" s="137" t="s">
        <v>553</v>
      </c>
      <c r="E106" s="7"/>
    </row>
    <row r="107" spans="2:5" ht="35.25" customHeight="1" x14ac:dyDescent="0.2">
      <c r="B107" s="134" t="s">
        <v>508</v>
      </c>
      <c r="C107" s="115"/>
      <c r="D107" s="137" t="s">
        <v>554</v>
      </c>
      <c r="E107" s="7"/>
    </row>
    <row r="108" spans="2:5" ht="35.25" customHeight="1" x14ac:dyDescent="0.2">
      <c r="B108" s="134" t="s">
        <v>508</v>
      </c>
      <c r="C108" s="115"/>
      <c r="D108" s="137" t="s">
        <v>555</v>
      </c>
      <c r="E108" s="7"/>
    </row>
    <row r="109" spans="2:5" ht="35.25" customHeight="1" x14ac:dyDescent="0.2">
      <c r="B109" s="134" t="s">
        <v>508</v>
      </c>
      <c r="C109" s="115"/>
      <c r="D109" s="137" t="s">
        <v>556</v>
      </c>
      <c r="E109" s="7"/>
    </row>
    <row r="110" spans="2:5" s="5" customFormat="1" ht="15" x14ac:dyDescent="0.25">
      <c r="B110" s="174" t="s">
        <v>100</v>
      </c>
      <c r="C110" s="175"/>
      <c r="D110" s="176"/>
      <c r="E110" s="27"/>
    </row>
    <row r="111" spans="2:5" s="5" customFormat="1" ht="35.25" customHeight="1" x14ac:dyDescent="0.2">
      <c r="B111" s="134" t="s">
        <v>506</v>
      </c>
      <c r="C111" s="115"/>
      <c r="D111" s="137" t="s">
        <v>528</v>
      </c>
      <c r="E111" s="27"/>
    </row>
    <row r="112" spans="2:5" s="5" customFormat="1" ht="35.25" customHeight="1" x14ac:dyDescent="0.2">
      <c r="B112" s="134" t="s">
        <v>508</v>
      </c>
      <c r="C112" s="115"/>
      <c r="D112" s="137" t="s">
        <v>557</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506</v>
      </c>
      <c r="C123" s="113"/>
      <c r="D123" s="137" t="s">
        <v>558</v>
      </c>
      <c r="E123" s="7"/>
    </row>
    <row r="124" spans="2:5" s="5" customFormat="1" ht="35.25" customHeight="1" x14ac:dyDescent="0.2">
      <c r="B124" s="134" t="s">
        <v>506</v>
      </c>
      <c r="C124" s="113"/>
      <c r="D124" s="137" t="s">
        <v>520</v>
      </c>
      <c r="E124" s="27"/>
    </row>
    <row r="125" spans="2:5" s="5" customFormat="1" ht="35.25" customHeight="1" x14ac:dyDescent="0.2">
      <c r="B125" s="134" t="s">
        <v>508</v>
      </c>
      <c r="C125" s="113"/>
      <c r="D125" s="137" t="s">
        <v>559</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506</v>
      </c>
      <c r="C134" s="113"/>
      <c r="D134" s="137" t="s">
        <v>520</v>
      </c>
      <c r="E134" s="27"/>
    </row>
    <row r="135" spans="2:5" s="5" customFormat="1" ht="35.25" customHeight="1" x14ac:dyDescent="0.2">
      <c r="B135" s="134" t="s">
        <v>508</v>
      </c>
      <c r="C135" s="113"/>
      <c r="D135" s="137" t="s">
        <v>560</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506</v>
      </c>
      <c r="C145" s="113"/>
      <c r="D145" s="137" t="s">
        <v>520</v>
      </c>
      <c r="E145" s="27"/>
    </row>
    <row r="146" spans="2:5" s="5" customFormat="1" ht="35.25" customHeight="1" x14ac:dyDescent="0.2">
      <c r="B146" s="134" t="s">
        <v>508</v>
      </c>
      <c r="C146" s="113"/>
      <c r="D146" s="137" t="s">
        <v>561</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506</v>
      </c>
      <c r="C156" s="113"/>
      <c r="D156" s="137" t="s">
        <v>520</v>
      </c>
      <c r="E156" s="27"/>
    </row>
    <row r="157" spans="2:5" s="5" customFormat="1" ht="35.25" customHeight="1" x14ac:dyDescent="0.2">
      <c r="B157" s="134" t="s">
        <v>508</v>
      </c>
      <c r="C157" s="113"/>
      <c r="D157" s="137" t="s">
        <v>562</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506</v>
      </c>
      <c r="C167" s="113"/>
      <c r="D167" s="137" t="s">
        <v>563</v>
      </c>
      <c r="E167" s="27"/>
    </row>
    <row r="168" spans="2:5" s="5" customFormat="1" ht="35.25" customHeight="1" x14ac:dyDescent="0.2">
      <c r="B168" s="134" t="s">
        <v>506</v>
      </c>
      <c r="C168" s="113"/>
      <c r="D168" s="137" t="s">
        <v>520</v>
      </c>
      <c r="E168" s="27"/>
    </row>
    <row r="169" spans="2:5" s="5" customFormat="1" ht="35.25" customHeight="1" x14ac:dyDescent="0.2">
      <c r="B169" s="134" t="s">
        <v>508</v>
      </c>
      <c r="C169" s="113"/>
      <c r="D169" s="137" t="s">
        <v>564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506</v>
      </c>
      <c r="C178" s="113"/>
      <c r="D178" s="137" t="s">
        <v>520</v>
      </c>
      <c r="E178" s="27"/>
    </row>
    <row r="179" spans="2:5" s="5" customFormat="1" ht="35.25" customHeight="1" x14ac:dyDescent="0.2">
      <c r="B179" s="134" t="s">
        <v>508</v>
      </c>
      <c r="C179" s="113"/>
      <c r="D179" s="137" t="s">
        <v>565</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508</v>
      </c>
      <c r="C189" s="113"/>
      <c r="D189" s="137" t="s">
        <v>498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506</v>
      </c>
      <c r="C200" s="113"/>
      <c r="D200" s="137" t="s">
        <v>566</v>
      </c>
      <c r="E200" s="27"/>
    </row>
    <row r="201" spans="2:5" s="5" customFormat="1" ht="35.25" customHeight="1" x14ac:dyDescent="0.2">
      <c r="B201" s="134" t="s">
        <v>508</v>
      </c>
      <c r="C201" s="113"/>
      <c r="D201" s="137" t="s">
        <v>567</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Sankar, Barbara A      647</cp:lastModifiedBy>
  <cp:lastPrinted>2014-12-18T11:24:00Z</cp:lastPrinted>
  <dcterms:created xsi:type="dcterms:W3CDTF">2012-03-15T16:14:51Z</dcterms:created>
  <dcterms:modified xsi:type="dcterms:W3CDTF">2016-07-26T18:22:44Z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