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L29" i="10" l="1"/>
  <c r="L21" i="10"/>
  <c r="L28" i="10"/>
  <c r="F6" i="10"/>
  <c r="C17" i="10" s="1"/>
  <c r="L6" i="10"/>
  <c r="X37" i="10"/>
  <c r="F37" i="10"/>
  <c r="J6" i="10"/>
  <c r="X6" i="10"/>
  <c r="F15" i="10"/>
  <c r="J15" i="10"/>
  <c r="K37" i="10"/>
  <c r="P15" i="10"/>
  <c r="P17" i="10" s="1"/>
  <c r="O17" i="10"/>
  <c r="O44" i="10"/>
  <c r="P37" i="10"/>
  <c r="AB37" i="10"/>
  <c r="T6" i="10"/>
  <c r="R17" i="10" s="1"/>
  <c r="R45" i="10" s="1"/>
  <c r="Q13" i="10"/>
  <c r="P6" i="10"/>
  <c r="AB13" i="10"/>
  <c r="T15" i="10"/>
  <c r="T37" i="10"/>
  <c r="AA13" i="10"/>
  <c r="AB6" i="10"/>
  <c r="J7" i="10"/>
  <c r="K7" i="10" s="1"/>
  <c r="M44" i="10"/>
  <c r="S7" i="10"/>
  <c r="T7" i="10" s="1"/>
  <c r="Z45" i="10"/>
  <c r="AA15" i="10"/>
  <c r="E7" i="10"/>
  <c r="F7" i="10" s="1"/>
  <c r="L7" i="10"/>
  <c r="O7" i="10"/>
  <c r="P7" i="10" s="1"/>
  <c r="W15" i="10"/>
  <c r="G7" i="10"/>
  <c r="G19" i="10" s="1"/>
  <c r="C44" i="10" l="1"/>
  <c r="K15" i="10"/>
  <c r="K17" i="10" s="1"/>
  <c r="F17" i="10"/>
  <c r="F44" i="10" s="1"/>
  <c r="F47" i="10" s="1"/>
  <c r="F50" i="10" s="1"/>
  <c r="S17" i="10"/>
  <c r="S45" i="10" s="1"/>
  <c r="S13" i="10"/>
  <c r="AB45" i="10"/>
  <c r="AB47" i="10" s="1"/>
  <c r="AB50" i="10" s="1"/>
  <c r="AB41" i="10"/>
  <c r="AB51" i="10"/>
  <c r="AB52" i="10" s="1"/>
  <c r="H11" i="16" s="1"/>
  <c r="AB46" i="10"/>
  <c r="AB38" i="10"/>
  <c r="G29" i="10"/>
  <c r="J12" i="10"/>
  <c r="H17" i="10"/>
  <c r="K6" i="10"/>
  <c r="I17" i="10"/>
  <c r="I44" i="10" s="1"/>
  <c r="H12" i="10"/>
  <c r="I12" i="10"/>
  <c r="C12" i="10"/>
  <c r="G20" i="10"/>
  <c r="G24" i="10" s="1"/>
  <c r="G23" i="10" s="1"/>
  <c r="T17" i="10"/>
  <c r="R13" i="10"/>
  <c r="Q17" i="10"/>
  <c r="P51" i="10"/>
  <c r="P52" i="10" s="1"/>
  <c r="E11" i="16" s="1"/>
  <c r="P46" i="10"/>
  <c r="P38" i="10"/>
  <c r="P44" i="10"/>
  <c r="P47" i="10" s="1"/>
  <c r="P50" i="10" s="1"/>
  <c r="P41" i="10"/>
  <c r="G28" i="10"/>
  <c r="G25" i="10"/>
  <c r="F51" i="10"/>
  <c r="F52" i="10" s="1"/>
  <c r="C11" i="16" s="1"/>
  <c r="F46" i="10"/>
  <c r="F38" i="10"/>
  <c r="F41" i="10"/>
  <c r="L20" i="10"/>
  <c r="L19" i="10"/>
  <c r="L24" i="10" s="1"/>
  <c r="L23" i="10" s="1"/>
  <c r="D17" i="10"/>
  <c r="D44" i="10" s="1"/>
  <c r="L25" i="10"/>
  <c r="E17" i="10"/>
  <c r="E44" i="10" s="1"/>
  <c r="E12" i="10"/>
  <c r="K51" i="10"/>
  <c r="K52" i="10" s="1"/>
  <c r="D11" i="16" s="1"/>
  <c r="K46" i="10"/>
  <c r="K44" i="10"/>
  <c r="K47" i="10" s="1"/>
  <c r="K50" i="10" s="1"/>
  <c r="K41" i="10"/>
  <c r="W17" i="10"/>
  <c r="W45" i="10" s="1"/>
  <c r="X15" i="10"/>
  <c r="V17" i="10" s="1"/>
  <c r="V45" i="10" s="1"/>
  <c r="G21" i="10"/>
  <c r="X41" i="10"/>
  <c r="X51" i="10"/>
  <c r="X52" i="10" s="1"/>
  <c r="G11" i="16" s="1"/>
  <c r="X46" i="10"/>
  <c r="X38" i="10"/>
  <c r="D12" i="10"/>
  <c r="T51" i="10"/>
  <c r="T52" i="10" s="1"/>
  <c r="F11" i="16" s="1"/>
  <c r="T46" i="10"/>
  <c r="T38" i="10"/>
  <c r="T45" i="10"/>
  <c r="T47" i="10" s="1"/>
  <c r="T50" i="10" s="1"/>
  <c r="T41" i="10"/>
  <c r="AA17" i="10"/>
  <c r="AA45" i="10" s="1"/>
  <c r="AB15" i="10"/>
  <c r="AB17" i="10" s="1"/>
  <c r="O12" i="10"/>
  <c r="P12" i="10" s="1"/>
  <c r="W13" i="10" l="1"/>
  <c r="U17" i="10"/>
  <c r="Q45" i="10"/>
  <c r="T13" i="10"/>
  <c r="V13" i="10"/>
  <c r="H44" i="10"/>
  <c r="K12" i="10"/>
  <c r="X17" i="10"/>
  <c r="X45" i="10" s="1"/>
  <c r="X47" i="10" s="1"/>
  <c r="X50" i="10" s="1"/>
  <c r="U13" i="10"/>
  <c r="L27" i="10"/>
  <c r="J17" i="10"/>
  <c r="J44" i="10" s="1"/>
  <c r="G27" i="10"/>
  <c r="F12" i="10"/>
  <c r="L31" i="10" l="1"/>
  <c r="L32" i="10" s="1"/>
  <c r="L33" i="10" s="1"/>
  <c r="L26" i="10"/>
  <c r="L30" i="10" s="1"/>
  <c r="K38" i="10"/>
  <c r="U45" i="10"/>
  <c r="X13" i="10"/>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<sst xmlns="http://schemas.openxmlformats.org/spreadsheetml/2006/main" count="568" uniqueCount="506">
  <si>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</si>
  <si>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</si>
  <si>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</si>
  <si>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</si>
  <si>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</si>
  <si>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</si>
  <si>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</si>
  <si>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</si>
  <si>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</si>
  <si>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</si>
  <si>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</si>
  <si>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</si>
  <si>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</si>
  <si>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</si>
  <si>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</si>
  <si>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</si>
  <si>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</si>
  <si>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</si>
  <si>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</si>
  <si>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</si>
  <si>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</si>
  <si>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</si>
  <si>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</si>
  <si>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</si>
  <si>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</si>
  <si>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</si>
  <si>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</si>
  <si>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</si>
  <si>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</si>
  <si>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</si>
  <si>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</si>
  <si>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</si>
  <si>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</si>
  <si>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</si>
  <si>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</si>
  <si>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</si>
  <si>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</si>
  <si>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</si>
  <si>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</si>
  <si>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</si>
  <si>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</si>
  <si>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</si>
  <si>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</si>
  <si>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</si>
  <si>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</si>
  <si>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</si>
  <si>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</si>
  <si>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</si>
  <si>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</si>
  <si>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</si>
  <si>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</si>
  <si>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</si>
  <si>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</si>
  <si>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</si>
  <si>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</si>
  <si>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</si>
  <si>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</si>
  <si>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</si>
  <si>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</si>
  <si>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</si>
  <si>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</si>
  <si>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</si>
  <si>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</si>
  <si>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</si>
  <si>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</si>
  <si>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</si>
  <si>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</si>
  <si>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</si>
  <si>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</si>
  <si>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</si>
  <si>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</si>
  <si>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</si>
  <si>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</si>
  <si>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</si>
  <si>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</si>
  <si>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</si>
  <si>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</si>
  <si>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</si>
  <si>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</si>
  <si>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</si>
  <si>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</si>
  <si>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</si>
  <si>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</si>
  <si>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</si>
  <si>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</si>
  <si>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</si>
  <si>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</si>
  <si>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</si>
  <si>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</si>
  <si>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</si>
  <si>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</si>
  <si>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</si>
  <si>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</si>
  <si>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</si>
  <si>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</si>
  <si>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</si>
  <si>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</si>
  <si>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</si>
  <si>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</si>
  <si>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</si>
  <si>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</si>
  <si>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</si>
  <si>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</si>
  <si>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</si>
  <si>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</si>
  <si>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</si>
  <si>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</si>
  <si>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</si>
  <si>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</si>
  <si>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</si>
  <si>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</si>
  <si>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</si>
  <si>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</si>
  <si>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</si>
  <si>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</si>
  <si>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</si>
  <si>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</si>
  <si>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</si>
  <si>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</si>
  <si>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</si>
  <si>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</si>
  <si>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</si>
  <si>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</si>
  <si>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</si>
  <si>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</si>
  <si>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</si>
  <si>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</si>
  <si>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</si>
  <si>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</si>
  <si>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</si>
  <si>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</si>
  <si>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</si>
  <si>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</si>
  <si>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</si>
  <si>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</si>
  <si>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</si>
  <si>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</si>
  <si>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</si>
  <si>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</si>
  <si>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</si>
  <si>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</si>
  <si>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</si>
  <si>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</si>
  <si>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</si>
  <si>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</si>
  <si>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</si>
  <si>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</si>
  <si>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</si>
  <si>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</si>
  <si>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</si>
  <si>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</si>
  <si>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</si>
  <si>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</si>
  <si>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</si>
  <si>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</si>
  <si>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</si>
  <si>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</si>
  <si>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</si>
  <si>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</si>
  <si>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</si>
  <si>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</si>
  <si>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</si>
  <si>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</si>
  <si>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</si>
  <si>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</si>
  <si>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</si>
  <si>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</si>
  <si>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</si>
  <si>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</si>
  <si>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</si>
  <si>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</si>
  <si>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</si>
  <si>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</si>
  <si>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</si>
  <si>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</si>
  <si>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</si>
  <si>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</si>
  <si>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</si>
  <si>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</si>
  <si>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</si>
  <si>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</si>
  <si>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</si>
  <si>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</si>
  <si>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</si>
  <si>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</si>
  <si>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</si>
  <si>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</si>
  <si>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</si>
  <si>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</si>
  <si>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</si>
  <si>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</si>
  <si>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</si>
  <si>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</si>
  <si>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</si>
  <si>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</si>
  <si>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</si>
  <si>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</si>
  <si>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</si>
  <si>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</si>
  <si>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</si>
  <si>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</si>
  <si>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</si>
  <si>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</si>
  <si>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</si>
  <si>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</si>
  <si>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</si>
  <si>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</si>
  <si>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</si>
  <si>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</si>
  <si>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</si>
  <si>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</si>
  <si>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</si>
  <si>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</si>
  <si>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</si>
  <si>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</si>
  <si>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</si>
  <si>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</si>
  <si>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</si>
  <si>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</si>
  <si>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</si>
  <si>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</si>
  <si>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</si>
  <si>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</si>
  <si>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</si>
  <si>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</si>
  <si>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</si>
  <si>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</si>
  <si>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</si>
  <si>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</si>
  <si>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</si>
  <si>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</si>
  <si>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</si>
  <si>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</si>
  <si>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</si>
  <si>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</si>
  <si>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</si>
  <si>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</si>
  <si>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</si>
  <si>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</si>
  <si>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</si>
  <si>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</si>
  <si>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</si>
  <si>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</si>
  <si>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</si>
  <si>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</si>
  <si>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</si>
  <si>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</si>
  <si>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</si>
  <si>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</si>
  <si>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</si>
  <si>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</si>
  <si>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</si>
  <si>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</si>
  <si>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</si>
  <si>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</si>
  <si>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</si>
  <si>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</si>
  <si>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</si>
  <si>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</si>
  <si>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</si>
  <si>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</si>
  <si>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</si>
  <si>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</si>
  <si>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</si>
  <si>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</si>
  <si>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</si>
  <si>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</si>
  <si>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</si>
  <si>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</si>
  <si>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</si>
  <si>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</si>
  <si>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</si>
  <si>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</si>
  <si>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</si>
  <si>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</si>
  <si>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</si>
  <si>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</si>
  <si>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</si>
  <si>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</si>
  <si>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</si>
  <si>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</si>
  <si>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</si>
  <si>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</si>
  <si>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</si>
  <si>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</si>
  <si>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</si>
  <si>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</si>
  <si>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</si>
  <si>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</si>
  <si>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</si>
  <si>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</si>
  <si>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</si>
  <si>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</si>
  <si>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</si>
  <si>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</si>
  <si>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</si>
  <si>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</si>
  <si>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</si>
  <si>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</si>
  <si>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</si>
  <si>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</si>
  <si>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</si>
  <si>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</si>
  <si>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</si>
  <si>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</si>
  <si>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</si>
  <si>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</si>
  <si>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</si>
  <si>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</si>
  <si>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</si>
  <si>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</si>
  <si>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</si>
  <si>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</si>
  <si>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</si>
  <si>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</si>
  <si>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</si>
  <si>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</si>
  <si>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</si>
  <si>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</si>
  <si>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</si>
  <si>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</si>
  <si>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</si>
  <si>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</si>
  <si>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</si>
  <si>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</si>
  <si>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</si>
  <si>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</si>
  <si>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</si>
  <si>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</si>
  <si>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</si>
  <si>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</si>
  <si>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</si>
  <si>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</si>
  <si>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</si>
  <si>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</si>
  <si>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</si>
  <si>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</si>
  <si>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</si>
  <si>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</si>
  <si>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</si>
  <si>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</si>
  <si>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</si>
  <si>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</si>
  <si>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</si>
  <si>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</si>
  <si>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</si>
  <si>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</si>
  <si>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</si>
  <si>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</si>
  <si>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</si>
  <si>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</si>
  <si>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</si>
  <si>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</si>
  <si>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</si>
  <si>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</si>
  <si>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</si>
  <si>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</si>
  <si>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</si>
  <si>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</si>
  <si>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</si>
  <si>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</si>
  <si>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</si>
  <si>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</si>
  <si>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</si>
  <si>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</si>
  <si>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</si>
  <si>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</si>
  <si>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</si>
  <si>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</si>
  <si>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</si>
  <si>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</si>
  <si>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</si>
  <si>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</si>
  <si>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</si>
  <si>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</si>
  <si>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</si>
  <si>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</si>
  <si>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</si>
  <si>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</si>
  <si>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</si>
  <si>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</si>
  <si>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</si>
  <si>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</si>
  <si>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</si>
  <si>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</si>
  <si>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</si>
  <si>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</si>
  <si>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</si>
  <si>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</si>
  <si>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</si>
  <si>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</si>
  <si>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</si>
  <si>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</si>
  <si>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</si>
  <si>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</si>
  <si>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</si>
  <si>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</si>
  <si>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</si>
  <si>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</si>
  <si>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</si>
  <si>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</si>
  <si>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</si>
  <si>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</si>
  <si>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</si>
  <si>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</si>
  <si>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</si>
  <si>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</si>
  <si>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</si>
  <si>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</si>
  <si>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</si>
  <si>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</si>
  <si>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</si>
  <si>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</si>
  <si>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</si>
  <si>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</si>
  <si>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</si>
  <si>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</si>
  <si>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</si>
  <si>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</si>
  <si>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</si>
  <si>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</si>
  <si>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</si>
  <si>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</si>
  <si>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</si>
  <si>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</si>
  <si>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</si>
  <si>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</si>
  <si>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</si>
  <si>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</si>
  <si>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</si>
  <si>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</si>
  <si>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</si>
  <si>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</si>
  <si>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</si>
  <si>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</si>
  <si>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</si>
  <si>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</si>
  <si>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</si>
  <si>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</si>
  <si>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</si>
  <si>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</si>
  <si>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</si>
  <si>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</si>
  <si>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</si>
  <si>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</si>
  <si>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</si>
  <si>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</si>
  <si>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</si>
  <si>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</si>
  <si>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</si>
  <si>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</si>
  <si>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</si>
  <si>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</si>
  <si>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</si>
  <si>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</si>
  <si>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</si>
  <si>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</si>
  <si>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</si>
  <si>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</si>
  <si>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</si>
  <si>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</si>
  <si>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</si>
  <si>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</si>
  <si>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</si>
  <si>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</si>
  <si>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</si>
  <si>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</si>
  <si>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</si>
  <si>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</si>
  <si>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</si>
  <si>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</si>
  <si>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</si>
  <si>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</si>
  <si>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</si>
  <si>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</si>
  <si>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</si>
  <si>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</si>
  <si>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</si>
  <si>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</si>
  <si>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</si>
  <si>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</si>
  <si>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</si>
  <si>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</si>
  <si>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</si>
  <si>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</si>
  <si>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</si>
  <si>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</si>
  <si>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</si>
  <si>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</si>
  <si>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</si>
  <si>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</si>
  <si>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</si>
  <si>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</si>
  <si>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</si>
  <si>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Indiana, Inc.</t>
  </si>
  <si>
    <t>Cigna Hlth Grp</t>
  </si>
  <si>
    <t>N/A</t>
  </si>
  <si>
    <t>00901</t>
  </si>
  <si>
    <t>2014</t>
  </si>
  <si>
    <t>One Penn Mark Plaza, 11595 N. Meridian Street Carmell, IN 46032</t>
  </si>
  <si>
    <t>351679172</t>
  </si>
  <si>
    <t>068536</t>
  </si>
  <si>
    <t>95525</t>
  </si>
  <si>
    <t>14808</t>
  </si>
  <si>
    <t>449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</si>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</sst>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155</v>
      </c>
    </row>
    <row r="13" spans="1:6" x14ac:dyDescent="0.2">
      <c r="B13" s="238" t="s">
        <v>50</v>
      </c>
      <c r="C13" s="384" t="s">
        <v>155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9408</v>
      </c>
      <c r="E5" s="112">
        <f>'Pt 2 Premium and Claims'!E5+'Pt 2 Premium and Claims'!E6-'Pt 2 Premium and Claims'!E7-'Pt 2 Premium and Claims'!E13+'Pt 2 Premium and Claims'!E14+'Pt 2 Premium and Claims'!E15+'Pt 2 Premium and Claims'!E16+'Pt 2 Premium and Claims'!E17</f>
        <v>9408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974611</v>
      </c>
      <c r="K5" s="112">
        <f>'Pt 2 Premium and Claims'!K5+'Pt 2 Premium and Claims'!K6-'Pt 2 Premium and Claims'!K7-'Pt 2 Premium and Claims'!K13+'Pt 2 Premium and Claims'!K14+'Pt 2 Premium and Claims'!K15+'Pt 2 Premium and Claims'!K16+'Pt 2 Premium and Claims'!K17</f>
        <v>974611</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-21</v>
      </c>
      <c r="Q5" s="112">
        <f>'Pt 2 Premium and Claims'!Q5+'Pt 2 Premium and Claims'!Q6-'Pt 2 Premium and Claims'!Q7-'Pt 2 Premium and Claims'!Q13+'Pt 2 Premium and Claims'!Q14</f>
        <v>-21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v>
      </c>
      <c r="E7" s="116">
        <f>D7</f>
        <v>-2</v>
      </c>
      <c r="F7" s="116"/>
      <c r="G7" s="116"/>
      <c r="H7" s="116"/>
      <c r="I7" s="115">
        <v>0</v>
      </c>
      <c r="J7" s="115">
        <v>-215</v>
      </c>
      <c r="K7" s="116">
        <f>J7</f>
        <v>-215</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-11199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826</v>
      </c>
      <c r="E12" s="112">
        <f>'Pt 2 Premium and Claims'!E54</f>
        <v>662</v>
      </c>
      <c r="F12" s="112"/>
      <c r="G12" s="112"/>
      <c r="H12" s="112"/>
      <c r="I12" s="111">
        <f>'Pt 2 Premium and Claims'!I54</f>
        <v>0</v>
      </c>
      <c r="J12" s="111">
        <f>'Pt 2 Premium and Claims'!J54</f>
        <v>785745</v>
      </c>
      <c r="K12" s="112">
        <f>'Pt 2 Premium and Claims'!K54</f>
        <v>836724</v>
      </c>
      <c r="L12" s="112"/>
      <c r="M12" s="112"/>
      <c r="N12" s="112"/>
      <c r="O12" s="111">
        <f>'Pt 2 Premium and Claims'!O54</f>
        <v>0</v>
      </c>
      <c r="P12" s="111">
        <f>'Pt 2 Premium and Claims'!P54</f>
        <v>-1292</v>
      </c>
      <c r="Q12" s="112">
        <f>'Pt 2 Premium and Claims'!Q54</f>
        <v>-130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176152</v>
      </c>
      <c r="K13" s="116">
        <v>176821</v>
      </c>
      <c r="L13" s="116"/>
      <c r="M13" s="295"/>
      <c r="N13" s="296"/>
      <c r="O13" s="115">
        <v>0</v>
      </c>
      <c r="P13" s="115">
        <v>3642</v>
      </c>
      <c r="Q13" s="116">
        <v>354</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-352</v>
      </c>
      <c r="K14" s="116">
        <v>-351</v>
      </c>
      <c r="L14" s="116"/>
      <c r="M14" s="294"/>
      <c r="N14" s="297"/>
      <c r="O14" s="115">
        <v>0</v>
      </c>
      <c r="P14" s="115">
        <v>-1</v>
      </c>
      <c r="Q14" s="116">
        <v>-1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-6306</v>
      </c>
      <c r="E25" s="116">
        <f>D25</f>
        <v>-6306</v>
      </c>
      <c r="F25" s="116"/>
      <c r="G25" s="116"/>
      <c r="H25" s="116"/>
      <c r="I25" s="115">
        <v>0</v>
      </c>
      <c r="J25" s="115">
        <v>19097</v>
      </c>
      <c r="K25" s="116">
        <f>J25</f>
        <v>19097</v>
      </c>
      <c r="L25" s="116"/>
      <c r="M25" s="116"/>
      <c r="N25" s="116"/>
      <c r="O25" s="115">
        <v>0</v>
      </c>
      <c r="P25" s="115">
        <v>2483</v>
      </c>
      <c r="Q25" s="116">
        <f>P25</f>
        <v>2483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10424</v>
      </c>
      <c r="AU25" s="119">
        <v>0</v>
      </c>
      <c r="AV25" s="119">
        <v>0</v>
      </c>
      <c r="AW25" s="324"/>
    </row>
    <row r="26" spans="1:49" s="11" customFormat="1" x14ac:dyDescent="0.2">
      <c r="A26" s="41"/>
      <c r="B26" s="164" t="s">
        <v>243</v>
      </c>
      <c r="C26" s="68"/>
      <c r="D26" s="115">
        <v>2</v>
      </c>
      <c r="E26" s="116">
        <f>D26</f>
        <v>2</v>
      </c>
      <c r="F26" s="116"/>
      <c r="G26" s="116"/>
      <c r="H26" s="116"/>
      <c r="I26" s="115">
        <v>0</v>
      </c>
      <c r="J26" s="115">
        <v>232</v>
      </c>
      <c r="K26" s="116">
        <f>J26</f>
        <v>232</v>
      </c>
      <c r="L26" s="116"/>
      <c r="M26" s="116"/>
      <c r="N26" s="116"/>
      <c r="O26" s="115">
        <v>0</v>
      </c>
      <c r="P26" s="115">
        <v>4</v>
      </c>
      <c r="Q26" s="116">
        <f>P26</f>
        <v>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127</v>
      </c>
      <c r="E27" s="116">
        <f>D27</f>
        <v>127</v>
      </c>
      <c r="F27" s="116"/>
      <c r="G27" s="116"/>
      <c r="H27" s="116"/>
      <c r="I27" s="115">
        <v>0</v>
      </c>
      <c r="J27" s="115">
        <v>14594</v>
      </c>
      <c r="K27" s="116">
        <f>J27</f>
        <v>14594</v>
      </c>
      <c r="L27" s="116"/>
      <c r="M27" s="116"/>
      <c r="N27" s="116"/>
      <c r="O27" s="115">
        <v>0</v>
      </c>
      <c r="P27" s="115">
        <v>254</v>
      </c>
      <c r="Q27" s="116">
        <f>P27</f>
        <v>254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15</v>
      </c>
      <c r="E28" s="116">
        <f>D28</f>
        <v>15</v>
      </c>
      <c r="F28" s="116"/>
      <c r="G28" s="116"/>
      <c r="H28" s="116"/>
      <c r="I28" s="115">
        <v>0</v>
      </c>
      <c r="J28" s="115">
        <v>1699</v>
      </c>
      <c r="K28" s="116">
        <f>J28</f>
        <v>1699</v>
      </c>
      <c r="L28" s="116"/>
      <c r="M28" s="116"/>
      <c r="N28" s="116"/>
      <c r="O28" s="115">
        <v>0</v>
      </c>
      <c r="P28" s="115">
        <v>30</v>
      </c>
      <c r="Q28" s="116">
        <f>P28</f>
        <v>30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10</v>
      </c>
      <c r="E30" s="116">
        <f>D30</f>
        <v>10</v>
      </c>
      <c r="F30" s="116"/>
      <c r="G30" s="116"/>
      <c r="H30" s="116"/>
      <c r="I30" s="115">
        <v>0</v>
      </c>
      <c r="J30" s="115">
        <v>1028</v>
      </c>
      <c r="K30" s="116">
        <f>J30</f>
        <v>1028</v>
      </c>
      <c r="L30" s="116"/>
      <c r="M30" s="116"/>
      <c r="N30" s="116"/>
      <c r="O30" s="115">
        <v>0</v>
      </c>
      <c r="P30" s="115">
        <v>1</v>
      </c>
      <c r="Q30" s="116">
        <f>P30</f>
        <v>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11</v>
      </c>
      <c r="E31" s="116">
        <f>D31</f>
        <v>11</v>
      </c>
      <c r="F31" s="116"/>
      <c r="G31" s="116"/>
      <c r="H31" s="116"/>
      <c r="I31" s="115">
        <v>0</v>
      </c>
      <c r="J31" s="115">
        <v>1090</v>
      </c>
      <c r="K31" s="116">
        <f>J31</f>
        <v>1090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7322</v>
      </c>
      <c r="K34" s="116">
        <f>J34</f>
        <v>7322</v>
      </c>
      <c r="L34" s="116"/>
      <c r="M34" s="116"/>
      <c r="N34" s="116"/>
      <c r="O34" s="115">
        <v>0</v>
      </c>
      <c r="P34" s="115">
        <v>126</v>
      </c>
      <c r="Q34" s="116">
        <f>P34</f>
        <v>126</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v>
      </c>
      <c r="E35" s="116">
        <f>D35</f>
        <v>1</v>
      </c>
      <c r="F35" s="116"/>
      <c r="G35" s="116"/>
      <c r="H35" s="116"/>
      <c r="I35" s="115">
        <v>0</v>
      </c>
      <c r="J35" s="115">
        <v>103</v>
      </c>
      <c r="K35" s="116">
        <f>J35</f>
        <v>103</v>
      </c>
      <c r="L35" s="116"/>
      <c r="M35" s="116"/>
      <c r="N35" s="116"/>
      <c r="O35" s="115">
        <v>0</v>
      </c>
      <c r="P35" s="115">
        <v>2</v>
      </c>
      <c r="Q35" s="116">
        <f>P35</f>
        <v>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v>
      </c>
      <c r="E37" s="124">
        <v>7</v>
      </c>
      <c r="F37" s="124"/>
      <c r="G37" s="124"/>
      <c r="H37" s="124"/>
      <c r="I37" s="123">
        <v>0</v>
      </c>
      <c r="J37" s="123">
        <v>792</v>
      </c>
      <c r="K37" s="124">
        <v>793</v>
      </c>
      <c r="L37" s="124"/>
      <c r="M37" s="124"/>
      <c r="N37" s="124"/>
      <c r="O37" s="123">
        <v>0</v>
      </c>
      <c r="P37" s="123">
        <v>14</v>
      </c>
      <c r="Q37" s="124">
        <v>14</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140</v>
      </c>
      <c r="K38" s="116">
        <v>141</v>
      </c>
      <c r="L38" s="116"/>
      <c r="M38" s="116"/>
      <c r="N38" s="116"/>
      <c r="O38" s="115">
        <v>0</v>
      </c>
      <c r="P38" s="115">
        <v>2</v>
      </c>
      <c r="Q38" s="116">
        <v>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44</v>
      </c>
      <c r="E39" s="116">
        <v>44</v>
      </c>
      <c r="F39" s="116"/>
      <c r="G39" s="116"/>
      <c r="H39" s="116"/>
      <c r="I39" s="115">
        <v>0</v>
      </c>
      <c r="J39" s="115">
        <v>5088</v>
      </c>
      <c r="K39" s="116">
        <v>5101</v>
      </c>
      <c r="L39" s="116"/>
      <c r="M39" s="116"/>
      <c r="N39" s="116"/>
      <c r="O39" s="115">
        <v>0</v>
      </c>
      <c r="P39" s="115">
        <v>221</v>
      </c>
      <c r="Q39" s="116">
        <v>221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1</v>
      </c>
      <c r="E40" s="116">
        <v>1</v>
      </c>
      <c r="F40" s="116"/>
      <c r="G40" s="116"/>
      <c r="H40" s="116"/>
      <c r="I40" s="115">
        <v>0</v>
      </c>
      <c r="J40" s="115">
        <v>134</v>
      </c>
      <c r="K40" s="116">
        <v>134</v>
      </c>
      <c r="L40" s="116"/>
      <c r="M40" s="116"/>
      <c r="N40" s="116"/>
      <c r="O40" s="115">
        <v>0</v>
      </c>
      <c r="P40" s="115">
        <v>2</v>
      </c>
      <c r="Q40" s="116">
        <v>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168</v>
      </c>
      <c r="K41" s="116">
        <v>168</v>
      </c>
      <c r="L41" s="116"/>
      <c r="M41" s="116"/>
      <c r="N41" s="116"/>
      <c r="O41" s="115">
        <v>0</v>
      </c>
      <c r="P41" s="115">
        <v>2</v>
      </c>
      <c r="Q41" s="116">
        <v>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29</v>
      </c>
      <c r="K42" s="116">
        <f>J42</f>
        <v>29</v>
      </c>
      <c r="L42" s="116"/>
      <c r="M42" s="116"/>
      <c r="N42" s="116"/>
      <c r="O42" s="115">
        <v>0</v>
      </c>
      <c r="P42" s="115">
        <v>1</v>
      </c>
      <c r="Q42" s="116">
        <f>P42</f>
        <v>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191</v>
      </c>
      <c r="E44" s="124">
        <v>191</v>
      </c>
      <c r="F44" s="124"/>
      <c r="G44" s="124"/>
      <c r="H44" s="124"/>
      <c r="I44" s="123">
        <v>0</v>
      </c>
      <c r="J44" s="123">
        <v>23750</v>
      </c>
      <c r="K44" s="124">
        <v>23920</v>
      </c>
      <c r="L44" s="124"/>
      <c r="M44" s="124"/>
      <c r="N44" s="124"/>
      <c r="O44" s="123">
        <v>0</v>
      </c>
      <c r="P44" s="123">
        <v>617</v>
      </c>
      <c r="Q44" s="124">
        <v>617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38</v>
      </c>
      <c r="E45" s="116">
        <f>D45</f>
        <v>38</v>
      </c>
      <c r="F45" s="116"/>
      <c r="G45" s="116"/>
      <c r="H45" s="116"/>
      <c r="I45" s="115">
        <v>0</v>
      </c>
      <c r="J45" s="115">
        <v>4389</v>
      </c>
      <c r="K45" s="116">
        <f>J45</f>
        <v>4389</v>
      </c>
      <c r="L45" s="116"/>
      <c r="M45" s="116"/>
      <c r="N45" s="116"/>
      <c r="O45" s="115">
        <v>0</v>
      </c>
      <c r="P45" s="115">
        <v>76</v>
      </c>
      <c r="Q45" s="116">
        <f>P45</f>
        <v>76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7</v>
      </c>
      <c r="E46" s="116">
        <f>D46</f>
        <v>7</v>
      </c>
      <c r="F46" s="116"/>
      <c r="G46" s="116"/>
      <c r="H46" s="116"/>
      <c r="I46" s="115">
        <v>0</v>
      </c>
      <c r="J46" s="115">
        <v>808</v>
      </c>
      <c r="K46" s="116">
        <f>J46</f>
        <v>808</v>
      </c>
      <c r="L46" s="116"/>
      <c r="M46" s="116"/>
      <c r="N46" s="116"/>
      <c r="O46" s="115">
        <v>0</v>
      </c>
      <c r="P46" s="115">
        <v>14</v>
      </c>
      <c r="Q46" s="116">
        <f>P46</f>
        <v>14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67</v>
      </c>
      <c r="K47" s="116">
        <f>J47</f>
        <v>67</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806</v>
      </c>
      <c r="E49" s="116">
        <f>D49</f>
        <v>806</v>
      </c>
      <c r="F49" s="116"/>
      <c r="G49" s="116"/>
      <c r="H49" s="116"/>
      <c r="I49" s="115">
        <v>0</v>
      </c>
      <c r="J49" s="115">
        <v>92595</v>
      </c>
      <c r="K49" s="116">
        <f>J49</f>
        <v>92595</v>
      </c>
      <c r="L49" s="116"/>
      <c r="M49" s="116"/>
      <c r="N49" s="116"/>
      <c r="O49" s="115">
        <v>0</v>
      </c>
      <c r="P49" s="115">
        <v>1613</v>
      </c>
      <c r="Q49" s="116">
        <f>P49</f>
        <v>1613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3</v>
      </c>
      <c r="E50" s="116">
        <f>D50</f>
        <v>3</v>
      </c>
      <c r="F50" s="116"/>
      <c r="G50" s="116"/>
      <c r="H50" s="116"/>
      <c r="I50" s="115">
        <v>0</v>
      </c>
      <c r="J50" s="115">
        <v>327</v>
      </c>
      <c r="K50" s="116">
        <f>J50</f>
        <v>327</v>
      </c>
      <c r="L50" s="116"/>
      <c r="M50" s="116"/>
      <c r="N50" s="116"/>
      <c r="O50" s="115">
        <v>0</v>
      </c>
      <c r="P50" s="115">
        <v>6</v>
      </c>
      <c r="Q50" s="116">
        <f>P50</f>
        <v>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604</v>
      </c>
      <c r="E51" s="116">
        <f>D51</f>
        <v>604</v>
      </c>
      <c r="F51" s="116"/>
      <c r="G51" s="116"/>
      <c r="H51" s="116"/>
      <c r="I51" s="115">
        <v>0</v>
      </c>
      <c r="J51" s="115">
        <v>69406</v>
      </c>
      <c r="K51" s="116">
        <f>J51</f>
        <v>69406</v>
      </c>
      <c r="L51" s="116"/>
      <c r="M51" s="116"/>
      <c r="N51" s="116"/>
      <c r="O51" s="115">
        <v>0</v>
      </c>
      <c r="P51" s="115">
        <v>1209</v>
      </c>
      <c r="Q51" s="116">
        <f>P51</f>
        <v>1209</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29</v>
      </c>
      <c r="K53" s="116">
        <f>J53</f>
        <v>29</v>
      </c>
      <c r="L53" s="116"/>
      <c r="M53" s="295"/>
      <c r="N53" s="295"/>
      <c r="O53" s="115">
        <v>0</v>
      </c>
      <c r="P53" s="115">
        <v>1</v>
      </c>
      <c r="Q53" s="116">
        <f>P53</f>
        <v>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61</v>
      </c>
      <c r="K56" s="128">
        <f>J56</f>
        <v>61</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111</v>
      </c>
      <c r="K57" s="131">
        <f>J57</f>
        <v>111</v>
      </c>
      <c r="L57" s="131"/>
      <c r="M57" s="131"/>
      <c r="N57" s="131"/>
      <c r="O57" s="130">
        <v>0</v>
      </c>
      <c r="P57" s="130">
        <v>2</v>
      </c>
      <c r="Q57" s="131">
        <f>P57</f>
        <v>2</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1378</v>
      </c>
      <c r="K59" s="131">
        <v>1378</v>
      </c>
      <c r="L59" s="131"/>
      <c r="M59" s="131"/>
      <c r="N59" s="131"/>
      <c r="O59" s="130">
        <v>0</v>
      </c>
      <c r="P59" s="130">
        <v>24</v>
      </c>
      <c r="Q59" s="131">
        <v>24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114.83333333333333</v>
      </c>
      <c r="K60" s="134">
        <f>K59/12</f>
        <v>114.83333333333333</v>
      </c>
      <c r="L60" s="134"/>
      <c r="M60" s="134"/>
      <c r="N60" s="134"/>
      <c r="O60" s="133">
        <f>O59/12</f>
        <v>0</v>
      </c>
      <c r="P60" s="133">
        <f>P59/12</f>
        <v>2</v>
      </c>
      <c r="Q60" s="134">
        <f>Q59/12</f>
        <v>2</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12208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9124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9408</v>
      </c>
      <c r="E5" s="124">
        <v>9408</v>
      </c>
      <c r="F5" s="124"/>
      <c r="G5" s="136"/>
      <c r="H5" s="136"/>
      <c r="I5" s="123">
        <v>0</v>
      </c>
      <c r="J5" s="123">
        <v>974611</v>
      </c>
      <c r="K5" s="124">
        <v>974611</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21</v>
      </c>
      <c r="Q13" s="116">
        <v>21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559</v>
      </c>
      <c r="E23" s="294"/>
      <c r="F23" s="294"/>
      <c r="G23" s="294"/>
      <c r="H23" s="294"/>
      <c r="I23" s="298"/>
      <c r="J23" s="115">
        <v>747733</v>
      </c>
      <c r="K23" s="294"/>
      <c r="L23" s="294"/>
      <c r="M23" s="294"/>
      <c r="N23" s="294"/>
      <c r="O23" s="298"/>
      <c r="P23" s="115">
        <v>-274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559</v>
      </c>
      <c r="F24" s="116"/>
      <c r="G24" s="116"/>
      <c r="H24" s="116"/>
      <c r="I24" s="115">
        <v>0</v>
      </c>
      <c r="J24" s="299"/>
      <c r="K24" s="116">
        <v>825862</v>
      </c>
      <c r="L24" s="116"/>
      <c r="M24" s="116"/>
      <c r="N24" s="116"/>
      <c r="O24" s="115">
        <v>0</v>
      </c>
      <c r="P24" s="299"/>
      <c r="Q24" s="116">
        <v>-105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822</v>
      </c>
      <c r="E26" s="294"/>
      <c r="F26" s="294"/>
      <c r="G26" s="294"/>
      <c r="H26" s="294"/>
      <c r="I26" s="298"/>
      <c r="J26" s="115">
        <v>85180</v>
      </c>
      <c r="K26" s="294"/>
      <c r="L26" s="294"/>
      <c r="M26" s="294"/>
      <c r="N26" s="294"/>
      <c r="O26" s="298"/>
      <c r="P26" s="115">
        <v>-2</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102</v>
      </c>
      <c r="F27" s="116"/>
      <c r="G27" s="116"/>
      <c r="H27" s="116"/>
      <c r="I27" s="115">
        <v>0</v>
      </c>
      <c r="J27" s="299"/>
      <c r="K27" s="116">
        <v>10524</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556</v>
      </c>
      <c r="E28" s="295"/>
      <c r="F28" s="295"/>
      <c r="G28" s="295"/>
      <c r="H28" s="295"/>
      <c r="I28" s="299"/>
      <c r="J28" s="115">
        <v>47506</v>
      </c>
      <c r="K28" s="295"/>
      <c r="L28" s="295"/>
      <c r="M28" s="295"/>
      <c r="N28" s="295"/>
      <c r="O28" s="299"/>
      <c r="P28" s="115">
        <v>991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7</v>
      </c>
      <c r="E34" s="294"/>
      <c r="F34" s="294"/>
      <c r="G34" s="294"/>
      <c r="H34" s="294"/>
      <c r="I34" s="298"/>
      <c r="J34" s="115">
        <v>703</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7</v>
      </c>
      <c r="F35" s="116"/>
      <c r="G35" s="116"/>
      <c r="H35" s="116"/>
      <c r="I35" s="115">
        <v>0</v>
      </c>
      <c r="J35" s="299"/>
      <c r="K35" s="116">
        <f>J34</f>
        <v>703</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v>
      </c>
      <c r="E36" s="116">
        <f>D36</f>
        <v>6</v>
      </c>
      <c r="F36" s="116"/>
      <c r="G36" s="116"/>
      <c r="H36" s="116"/>
      <c r="I36" s="115">
        <v>0</v>
      </c>
      <c r="J36" s="115">
        <v>389</v>
      </c>
      <c r="K36" s="116">
        <f>J36</f>
        <v>389</v>
      </c>
      <c r="L36" s="116"/>
      <c r="M36" s="116"/>
      <c r="N36" s="116"/>
      <c r="O36" s="115">
        <v>0</v>
      </c>
      <c r="P36" s="115">
        <v>25</v>
      </c>
      <c r="Q36" s="116">
        <f>P36</f>
        <v>25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24</v>
      </c>
      <c r="K45" s="116">
        <v>24</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826</v>
      </c>
      <c r="E54" s="121">
        <f>E24+E27+E31+E35-E36+E39+E42+E45+E46-E49+E51+E52+E53</f>
        <v>662</v>
      </c>
      <c r="F54" s="121"/>
      <c r="G54" s="121"/>
      <c r="H54" s="121"/>
      <c r="I54" s="120">
        <f>I24+I27+I31+I35-I36+I39+I42+I45+I46-I49+I51+I52+I53</f>
        <v>0</v>
      </c>
      <c r="J54" s="120">
        <f>J23+J26-J28+J30-J32+J34-J36+J38+J41-J43+J45+J46-J47-J49+J50+J51+J52+J53</f>
        <v>785745</v>
      </c>
      <c r="K54" s="121">
        <f>K24+K27+K31+K35-K36+K39+K42+K45+K46-K49+K51+K52+K53</f>
        <v>836724</v>
      </c>
      <c r="L54" s="121"/>
      <c r="M54" s="121"/>
      <c r="N54" s="121"/>
      <c r="O54" s="120">
        <f>O24+O27+O31+O35-O36+O39+O42+O45+O46-O49+O51+O52+O53</f>
        <v>0</v>
      </c>
      <c r="P54" s="120">
        <f>P23+P26-P28+P30-P32+P34-P36+P38+P41-P43+P45+P46-P47-P49+P50+P51+P52+P53</f>
        <v>-1292</v>
      </c>
      <c r="Q54" s="121">
        <f>Q24+Q27+Q31+Q35-Q36+Q39+Q42+Q45+Q46-Q49+Q51+Q52+Q53</f>
        <v>-130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622.45000000000005</v>
      </c>
      <c r="D5" s="124">
        <v>244</v>
      </c>
      <c r="E5" s="352"/>
      <c r="F5" s="352"/>
      <c r="G5" s="318"/>
      <c r="H5" s="123">
        <v>494234.15</v>
      </c>
      <c r="I5" s="124">
        <v>766418</v>
      </c>
      <c r="J5" s="352"/>
      <c r="K5" s="352"/>
      <c r="L5" s="318"/>
      <c r="M5" s="123">
        <v>-3219.1</v>
      </c>
      <c r="N5" s="124">
        <v>-3223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392</v>
      </c>
      <c r="D6" s="116">
        <v>204</v>
      </c>
      <c r="E6" s="121">
        <f>SUM('Pt 1 Summary of Data'!E$12,'Pt 1 Summary of Data'!E$22)+SUM('Pt 1 Summary of Data'!G$12,'Pt 1 Summary of Data'!G$22)-SUM('Pt 1 Summary of Data'!H$12,'Pt 1 Summary of Data'!H$22)</f>
        <v>662</v>
      </c>
      <c r="F6" s="121">
        <f>SUM(C6:E6)</f>
        <v>1258</v>
      </c>
      <c r="G6" s="122">
        <f>'Pt 1 Summary of Data'!I12+'Pt 1 Summary of Data'!I22</f>
        <v>0</v>
      </c>
      <c r="H6" s="115">
        <v>487736</v>
      </c>
      <c r="I6" s="116">
        <v>764692</v>
      </c>
      <c r="J6" s="121">
        <f>'Pt 1 Summary of Data'!K12+'Pt 1 Summary of Data'!K22</f>
        <v>836724</v>
      </c>
      <c r="K6" s="121">
        <f>SUM(H6:J6)</f>
        <v>2089152</v>
      </c>
      <c r="L6" s="122">
        <f>'Pt 1 Summary of Data'!O12+'Pt 1 Summary of Data'!O22</f>
        <v>0</v>
      </c>
      <c r="M6" s="115">
        <v>-4270</v>
      </c>
      <c r="N6" s="116">
        <v>-2819</v>
      </c>
      <c r="O6" s="121">
        <f>'Pt 1 Summary of Data'!Q12+'Pt 1 Summary of Data'!Q22</f>
        <v>-130</v>
      </c>
      <c r="P6" s="121">
        <f>SUM(M6:O6)</f>
        <v>-7219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55</v>
      </c>
      <c r="D7" s="116">
        <v>38</v>
      </c>
      <c r="E7" s="121">
        <f>SUM('Pt 1 Summary of Data'!E37:E41)+MAX(0,MIN('Pt 1 Summary of Data'!E42,0.3%*('Pt 1 Summary of Data'!E5-SUM(E9:E11))))</f>
        <v>55</v>
      </c>
      <c r="F7" s="121">
        <f>SUM(C7:E7)</f>
        <v>148</v>
      </c>
      <c r="G7" s="122">
        <f>SUM('Pt 1 Summary of Data'!I37:I41)+MAX(0,MIN('Pt 1 Summary of Data'!I42,0.3%*('Pt 1 Summary of Data'!I5-SUM(G9:G10))))</f>
        <v>0</v>
      </c>
      <c r="H7" s="115">
        <v>6188</v>
      </c>
      <c r="I7" s="116">
        <v>4507</v>
      </c>
      <c r="J7" s="121">
        <f>SUM('Pt 1 Summary of Data'!K37:K41)+MAX(0,MIN('Pt 1 Summary of Data'!K42,0.3%*('Pt 1 Summary of Data'!K5-SUM(J10:J11))))</f>
        <v>6366</v>
      </c>
      <c r="K7" s="121">
        <f>SUM(H7:J7)</f>
        <v>17061</v>
      </c>
      <c r="L7" s="122">
        <f>SUM('Pt 1 Summary of Data'!O37:O41)+MAX(0,MIN('Pt 1 Summary of Data'!O42,0.3%*('Pt 1 Summary of Data'!O5-L10)))</f>
        <v>0</v>
      </c>
      <c r="M7" s="115">
        <v>237</v>
      </c>
      <c r="N7" s="116">
        <v>71</v>
      </c>
      <c r="O7" s="121">
        <f>SUM('Pt 1 Summary of Data'!Q37:Q41)+MAX(0,MIN('Pt 1 Summary of Data'!Q42,0.3%*('Pt 1 Summary of Data'!Q5)))</f>
        <v>241</v>
      </c>
      <c r="P7" s="121">
        <f>SUM(M7:O7)</f>
        <v>549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447</v>
      </c>
      <c r="D12" s="121">
        <f>SUM(D$6:D$7)+IF(AND(OR('Company Information'!$C$12="District of Columbia",'Company Information'!$C$12="Massachusetts",'Company Information'!$C$12="Vermont"),SUM($C$6:$F$11,$C$15:$F$16,$C$37:$D$37)&lt;&gt;0),SUM(I$6:I$7),0)</f>
        <v>242</v>
      </c>
      <c r="E12" s="121">
        <f>SUM(E$6:E$7)-SUM(E$8:E$11)+IF(AND(OR('Company Information'!$C$12="District of Columbia",'Company Information'!$C$12="Massachusetts",'Company Information'!$C$12="Vermont"),SUM($C$6:$F$11,$C$15:$F$16,$C$37:$D$37)&lt;&gt;0),SUM(J$6:J$7)-SUM(J$10:J$11),0)</f>
        <v>717</v>
      </c>
      <c r="F12" s="121">
        <f>IFERROR(SUM(C$12:E$12)+C$17*MAX(0,E$49-C$49)+D$17*MAX(0,E$49-D$49),0)</f>
        <v>1406</v>
      </c>
      <c r="G12" s="317"/>
      <c r="H12" s="120">
        <f>SUM(H$6:H$7)+IF(AND(OR('Company Information'!$C$12="District of Columbia",'Company Information'!$C$12="Massachusetts",'Company Information'!$C$12="Vermont"),SUM($H$6:$K$11,$H$15:$K$16,$H$37:$I$37)&lt;&gt;0),SUM(C$6:C$7),0)</f>
        <v>493924</v>
      </c>
      <c r="I12" s="121">
        <f>SUM(I$6:I$7)+IF(AND(OR('Company Information'!$C$12="District of Columbia",'Company Information'!$C$12="Massachusetts",'Company Information'!$C$12="Vermont"),SUM($H$6:$K$11,$H$15:$K$16,$H$37:$I$37)&lt;&gt;0),SUM(D$6:D$7),0)</f>
        <v>769199</v>
      </c>
      <c r="J12" s="121">
        <f>SUM(J$6:J$7)-SUM(J$10:J$11)+IF(AND(OR('Company Information'!$C$12="District of Columbia",'Company Information'!$C$12="Massachusetts",'Company Information'!$C$12="Vermont"),SUM($H$6:$K$11,$H$15:$K$16,$H$37:$I$37)&lt;&gt;0),SUM(E$6:E$7)-SUM(E$8:E$11),0)</f>
        <v>843090</v>
      </c>
      <c r="K12" s="121">
        <f>IFERROR(SUM(H$12:J$12)+H$17*MAX(0,J$49-H$49)+I$17*MAX(0,J$49-I$49),0)</f>
        <v>2106213</v>
      </c>
      <c r="L12" s="317"/>
      <c r="M12" s="120">
        <f>SUM(M$6:M$7)</f>
        <v>-4033</v>
      </c>
      <c r="N12" s="121">
        <f>SUM(N$6:N$7)</f>
        <v>-2748</v>
      </c>
      <c r="O12" s="121">
        <f>SUM(O$6:O$7)</f>
        <v>111</v>
      </c>
      <c r="P12" s="121">
        <f>SUM(M$12:O$12)+M$17*MAX(0,O$49-M$49)+N$17*MAX(0,O$49-N$49)</f>
        <v>-6670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9408</v>
      </c>
      <c r="D15" s="124">
        <v>8707</v>
      </c>
      <c r="E15" s="112">
        <f>SUM('Pt 1 Summary of Data'!E$5:E$7)+SUM('Pt 1 Summary of Data'!G$5:G$7)-SUM('Pt 1 Summary of Data'!H$5:H$7)-SUM(E$9:E$11)+D$55</f>
        <v>9406</v>
      </c>
      <c r="F15" s="112">
        <f>SUM(C15:E15)</f>
        <v>27521</v>
      </c>
      <c r="G15" s="113">
        <f>SUM('Pt 1 Summary of Data'!I$5:I$7)-SUM(G$9:G$10)</f>
        <v>0</v>
      </c>
      <c r="H15" s="123">
        <v>851761</v>
      </c>
      <c r="I15" s="124">
        <v>851165</v>
      </c>
      <c r="J15" s="112">
        <f>SUM('Pt 1 Summary of Data'!K$5:K$7)+SUM('Pt 1 Summary of Data'!M$5:M$7)-SUM('Pt 1 Summary of Data'!N$5:N$7)-SUM(J$10:J$11)+I$55</f>
        <v>974396</v>
      </c>
      <c r="K15" s="112">
        <f>SUM(H15:J15)</f>
        <v>2677322</v>
      </c>
      <c r="L15" s="113">
        <f>SUM('Pt 1 Summary of Data'!O5:O7)-L10</f>
        <v>0</v>
      </c>
      <c r="M15" s="123">
        <v>9809</v>
      </c>
      <c r="N15" s="124">
        <v>0</v>
      </c>
      <c r="O15" s="112">
        <f>SUM('Pt 1 Summary of Data'!Q5:Q7)+N55</f>
        <v>-21</v>
      </c>
      <c r="P15" s="112">
        <f>SUM(M15:O15)</f>
        <v>9788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2162</v>
      </c>
      <c r="D16" s="116">
        <v>2334</v>
      </c>
      <c r="E16" s="121">
        <f>'Pt 1 Summary of Data'!E25+'Pt 1 Summary of Data'!E26+'Pt 1 Summary of Data'!E27+'Pt 1 Summary of Data'!E28+'Pt 1 Summary of Data'!E30+'Pt 1 Summary of Data'!E31+'Pt 1 Summary of Data'!E34+'Pt 1 Summary of Data'!E35+'Pt 3 MLR and Rebate Calculation'!D56</f>
        <v>-6077</v>
      </c>
      <c r="F16" s="121">
        <f>SUM(C16:E16)</f>
        <v>-1581</v>
      </c>
      <c r="G16" s="122">
        <f>'Pt 1 Summary of Data'!I25+'Pt 1 Summary of Data'!I26+'Pt 1 Summary of Data'!I27+'Pt 1 Summary of Data'!I28+'Pt 1 Summary of Data'!I30+'Pt 1 Summary of Data'!I31+'Pt 1 Summary of Data'!I34+'Pt 1 Summary of Data'!I35</f>
        <v>0</v>
      </c>
      <c r="H16" s="115">
        <v>31059</v>
      </c>
      <c r="I16" s="116">
        <v>-1909</v>
      </c>
      <c r="J16" s="121">
        <f>'Pt 1 Summary of Data'!K25+'Pt 1 Summary of Data'!K26+'Pt 1 Summary of Data'!K27+'Pt 1 Summary of Data'!K28+'Pt 1 Summary of Data'!K30+'Pt 1 Summary of Data'!K31+'Pt 1 Summary of Data'!K34+'Pt 1 Summary of Data'!K35+'Pt 3 MLR and Rebate Calculation'!I56</f>
        <v>45165</v>
      </c>
      <c r="K16" s="121">
        <f>SUM(H16:J16)</f>
        <v>74315</v>
      </c>
      <c r="L16" s="122">
        <f>'Pt 1 Summary of Data'!O25+'Pt 1 Summary of Data'!O26+'Pt 1 Summary of Data'!O27+'Pt 1 Summary of Data'!O28+'Pt 1 Summary of Data'!O30+'Pt 1 Summary of Data'!O31+'Pt 1 Summary of Data'!O34+'Pt 1 Summary of Data'!O35</f>
        <v>0</v>
      </c>
      <c r="M16" s="115">
        <v>25760</v>
      </c>
      <c r="N16" s="116">
        <v>3106</v>
      </c>
      <c r="O16" s="121">
        <f>'Pt 1 Summary of Data'!Q25+'Pt 1 Summary of Data'!Q26+'Pt 1 Summary of Data'!Q27+'Pt 1 Summary of Data'!Q28+'Pt 1 Summary of Data'!Q30+'Pt 1 Summary of Data'!Q31+'Pt 1 Summary of Data'!Q34+'Pt 1 Summary of Data'!Q35+'Pt 3 MLR and Rebate Calculation'!N56</f>
        <v>2900</v>
      </c>
      <c r="P16" s="121">
        <f>SUM(M16:O16)</f>
        <v>31766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7246</v>
      </c>
      <c r="D17" s="121">
        <f>D$15-D$16+IF(AND(OR('Company Information'!$C$12="District of Columbia",'Company Information'!$C$12="Massachusetts",'Company Information'!$C$12="Vermont"),SUM($C$6:$F$11,$C$15:$F$16,$C$37:$D$37)&lt;&gt;0),I$15-I$16,0)</f>
        <v>6373</v>
      </c>
      <c r="E17" s="121">
        <f>E$15-E$16+IF(AND(OR('Company Information'!$C$12="District of Columbia",'Company Information'!$C$12="Massachusetts",'Company Information'!$C$12="Vermont"),SUM($C$6:$F$11,$C$15:$F$16,$C$37:$D$37)&lt;&gt;0),J$15-J$16,0)</f>
        <v>15483</v>
      </c>
      <c r="F17" s="121">
        <f>F$15-F$16+IF(AND(OR('Company Information'!$C$12="District of Columbia",'Company Information'!$C$12="Massachusetts",'Company Information'!$C$12="Vermont"),SUM($C$6:$F$11,$C$15:$F$16,$C$37:$D$37)&lt;&gt;0),K$15-K$16,0)</f>
        <v>29102</v>
      </c>
      <c r="G17" s="320"/>
      <c r="H17" s="120">
        <f>H$15-H$16+IF(AND(OR('Company Information'!$C$12="District of Columbia",'Company Information'!$C$12="Massachusetts",'Company Information'!$C$12="Vermont"),SUM($H$6:$K$11,$H$15:$K$16,$H$37:$I$37)&lt;&gt;0),C$15-C$16,0)</f>
        <v>820702</v>
      </c>
      <c r="I17" s="121">
        <f>I$15-I$16+IF(AND(OR('Company Information'!$C$12="District of Columbia",'Company Information'!$C$12="Massachusetts",'Company Information'!$C$12="Vermont"),SUM($H$6:$K$11,$H$15:$K$16,$H$37:$I$37)&lt;&gt;0),D$15-D$16,0)</f>
        <v>853074</v>
      </c>
      <c r="J17" s="121">
        <f>J$15-J$16+IF(AND(OR('Company Information'!$C$12="District of Columbia",'Company Information'!$C$12="Massachusetts",'Company Information'!$C$12="Vermont"),SUM($H$6:$K$11,$H$15:$K$16,$H$37:$I$37)&lt;&gt;0),E$15-E$16,0)</f>
        <v>929231</v>
      </c>
      <c r="K17" s="121">
        <f>K$15-K$16+IF(AND(OR('Company Information'!$C$12="District of Columbia",'Company Information'!$C$12="Massachusetts",'Company Information'!$C$12="Vermont"),SUM($H$6:$K$11,$H$15:$K$16,$H$37:$I$37)&lt;&gt;0),F$15-F$16,0)</f>
        <v>2603007</v>
      </c>
      <c r="L17" s="320"/>
      <c r="M17" s="120">
        <f>M$15-M$16</f>
        <v>-15951</v>
      </c>
      <c r="N17" s="121">
        <f>N$15-N$16</f>
        <v>-3106</v>
      </c>
      <c r="O17" s="121">
        <f>O$15-O$16</f>
        <v>-2921</v>
      </c>
      <c r="P17" s="121">
        <f>P$15-P$16</f>
        <v>-21978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f>'Pt 1 Summary of Data'!E60</f>
        <v>1</v>
      </c>
      <c r="F37" s="262">
        <f>SUM(C37:E37)</f>
        <v>3</v>
      </c>
      <c r="G37" s="318"/>
      <c r="H37" s="127">
        <v>111</v>
      </c>
      <c r="I37" s="128">
        <v>118</v>
      </c>
      <c r="J37" s="262">
        <f>'Pt 1 Summary of Data'!K60</f>
        <v>114.83333333333333</v>
      </c>
      <c r="K37" s="262">
        <f>SUM(H37:J37)</f>
        <v>343.83333333333331</v>
      </c>
      <c r="L37" s="318"/>
      <c r="M37" s="127">
        <v>3</v>
      </c>
      <c r="N37" s="128">
        <v>2</v>
      </c>
      <c r="O37" s="262">
        <f>'Pt 1 Summary of Data'!Q60</f>
        <v>2</v>
      </c>
      <c r="P37" s="262">
        <f>SUM(M37:O37)</f>
        <v>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61</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