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B40" i="10"/>
  <c r="Z17" i="10"/>
  <c r="Z13" i="10"/>
  <c r="Y17" i="10"/>
  <c r="Y13" i="10"/>
  <c r="X40" i="10"/>
  <c r="T40" i="10"/>
  <c r="P40" i="10"/>
  <c r="N17" i="10"/>
  <c r="N12" i="10"/>
  <c r="M17" i="10"/>
  <c r="M12" i="10"/>
  <c r="L22" i="10"/>
  <c r="L16" i="10"/>
  <c r="L10" i="10"/>
  <c r="L15" i="10" s="1"/>
  <c r="K40" i="10"/>
  <c r="J11" i="10"/>
  <c r="K11" i="10" s="1"/>
  <c r="J10" i="10"/>
  <c r="K10" i="10" s="1"/>
  <c r="G22" i="10"/>
  <c r="G16" i="10"/>
  <c r="G10" i="10"/>
  <c r="G9" i="10"/>
  <c r="G8" i="10"/>
  <c r="F8" i="10"/>
  <c r="E10" i="10"/>
  <c r="F10" i="10" s="1"/>
  <c r="E9" i="10"/>
  <c r="F9" i="10" s="1"/>
  <c r="E8" i="10"/>
  <c r="AU55" i="18"/>
  <c r="AU54" i="18"/>
  <c r="AU12" i="18"/>
  <c r="AU11" i="18"/>
  <c r="AU9" i="18"/>
  <c r="AT55" i="18"/>
  <c r="AT54" i="18"/>
  <c r="AT12" i="18"/>
  <c r="AT11" i="18"/>
  <c r="AT9" i="18"/>
  <c r="AS55" i="18"/>
  <c r="AS54" i="18"/>
  <c r="AS12" i="18"/>
  <c r="AS11" i="18"/>
  <c r="AS9" i="18"/>
  <c r="AN55" i="18"/>
  <c r="AN54" i="18"/>
  <c r="AN12" i="18"/>
  <c r="AN11" i="18"/>
  <c r="AN9" i="18"/>
  <c r="AI55" i="18"/>
  <c r="AI54" i="18"/>
  <c r="AI12" i="18"/>
  <c r="AI11" i="18"/>
  <c r="AI9" i="18"/>
  <c r="AD55" i="18"/>
  <c r="AD54" i="18"/>
  <c r="AD12" i="18"/>
  <c r="AD11" i="18"/>
  <c r="AD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N60" i="4"/>
  <c r="AN22" i="4"/>
  <c r="AN12" i="4"/>
  <c r="AN5" i="4"/>
  <c r="AI60" i="4"/>
  <c r="AI22" i="4"/>
  <c r="AI12" i="4"/>
  <c r="AI5" i="4"/>
  <c r="AD60" i="4"/>
  <c r="AD22" i="4"/>
  <c r="AD12" i="4"/>
  <c r="AD5" i="4"/>
  <c r="AB60" i="4"/>
  <c r="AA37" i="10" s="1"/>
  <c r="AB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15" i="10" s="1"/>
  <c r="AA60" i="4"/>
  <c r="AA22" i="4"/>
  <c r="AA12" i="4"/>
  <c r="AA5" i="4"/>
  <c r="Y60" i="4"/>
  <c r="W37" i="10" s="1"/>
  <c r="X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T37" i="10" s="1"/>
  <c r="V57" i="4"/>
  <c r="V56" i="4"/>
  <c r="V53" i="4"/>
  <c r="V52" i="4"/>
  <c r="V51" i="4"/>
  <c r="V50" i="4"/>
  <c r="V49" i="4"/>
  <c r="V47" i="4"/>
  <c r="V46" i="4"/>
  <c r="V45" i="4"/>
  <c r="V42" i="4"/>
  <c r="V35" i="4"/>
  <c r="V34" i="4"/>
  <c r="V32" i="4"/>
  <c r="V31" i="4"/>
  <c r="V30" i="4"/>
  <c r="V28" i="4"/>
  <c r="V27" i="4"/>
  <c r="V26" i="4"/>
  <c r="V25" i="4"/>
  <c r="S16" i="10" s="1"/>
  <c r="T16" i="10" s="1"/>
  <c r="V22" i="4"/>
  <c r="V7" i="4"/>
  <c r="V6" i="4"/>
  <c r="V5" i="4"/>
  <c r="S7" i="10" s="1"/>
  <c r="T7" i="10" s="1"/>
  <c r="U60" i="4"/>
  <c r="U22" i="4"/>
  <c r="U12" i="4"/>
  <c r="U5" i="4"/>
  <c r="Q60" i="4"/>
  <c r="O37" i="10" s="1"/>
  <c r="P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T6" i="10" l="1"/>
  <c r="F6" i="10"/>
  <c r="P15" i="10"/>
  <c r="P17" i="10" s="1"/>
  <c r="O17" i="10"/>
  <c r="P38" i="10"/>
  <c r="P41" i="10"/>
  <c r="AB15" i="10"/>
  <c r="AB17" i="10" s="1"/>
  <c r="AA17" i="10"/>
  <c r="J6" i="10"/>
  <c r="X6" i="10"/>
  <c r="L29" i="10"/>
  <c r="L21" i="10"/>
  <c r="L20" i="10"/>
  <c r="L19" i="10"/>
  <c r="L24" i="10" s="1"/>
  <c r="L23" i="10" s="1"/>
  <c r="T38" i="10"/>
  <c r="T41" i="10"/>
  <c r="AB41" i="10"/>
  <c r="AB38" i="10"/>
  <c r="P6" i="10"/>
  <c r="O12" i="10"/>
  <c r="P12" i="10" s="1"/>
  <c r="E7" i="10"/>
  <c r="F7" i="10" s="1"/>
  <c r="G29" i="10"/>
  <c r="G21" i="10"/>
  <c r="G28" i="10"/>
  <c r="K15" i="10"/>
  <c r="K41" i="10"/>
  <c r="K38" i="10"/>
  <c r="X41" i="10"/>
  <c r="X38" i="10"/>
  <c r="AB6" i="10"/>
  <c r="AB13" i="10" s="1"/>
  <c r="L25" i="10"/>
  <c r="E15" i="10"/>
  <c r="J7" i="10"/>
  <c r="K7" i="10" s="1"/>
  <c r="S15" i="10"/>
  <c r="AA7" i="10"/>
  <c r="AB7" i="10" s="1"/>
  <c r="O7" i="10"/>
  <c r="P7" i="10" s="1"/>
  <c r="W15" i="10"/>
  <c r="G7" i="10"/>
  <c r="G20" i="10" s="1"/>
  <c r="L28" i="10"/>
  <c r="D12" i="10" l="1"/>
  <c r="S13" i="10"/>
  <c r="T15" i="10"/>
  <c r="T17" i="10" s="1"/>
  <c r="S17" i="10"/>
  <c r="AA13" i="10"/>
  <c r="G19" i="10"/>
  <c r="G24" i="10" s="1"/>
  <c r="G23" i="10" s="1"/>
  <c r="G27" i="10" s="1"/>
  <c r="R17" i="10"/>
  <c r="F15" i="10"/>
  <c r="E17" i="10"/>
  <c r="D17" i="10"/>
  <c r="E12" i="10"/>
  <c r="Q13" i="10"/>
  <c r="Q17" i="10"/>
  <c r="T13" i="10" s="1"/>
  <c r="L27" i="10"/>
  <c r="C17" i="10"/>
  <c r="R13" i="10"/>
  <c r="W17" i="10"/>
  <c r="X15" i="10"/>
  <c r="G25" i="10"/>
  <c r="V17" i="10"/>
  <c r="K6" i="10"/>
  <c r="J17" i="10" s="1"/>
  <c r="G26" i="10" l="1"/>
  <c r="G30" i="10" s="1"/>
  <c r="G31" i="10"/>
  <c r="G32" i="10" s="1"/>
  <c r="G33" i="10" s="1"/>
  <c r="I12" i="10"/>
  <c r="H17" i="10"/>
  <c r="H12" i="10"/>
  <c r="X17" i="10"/>
  <c r="U17" i="10"/>
  <c r="X13" i="10" s="1"/>
  <c r="U13" i="10"/>
  <c r="W13" i="10"/>
  <c r="V13" i="10"/>
  <c r="L31" i="10"/>
  <c r="L32" i="10" s="1"/>
  <c r="L33" i="10" s="1"/>
  <c r="L26" i="10"/>
  <c r="L30" i="10" s="1"/>
  <c r="J12" i="10"/>
  <c r="K17" i="10"/>
  <c r="I17" i="10"/>
  <c r="F17" i="10"/>
  <c r="C12" i="10"/>
  <c r="F12" i="10" s="1"/>
  <c r="K12" i="10" l="1"/>
</calcChain>
</file>

<file path=xl/sharedStrings.xml><?xml version="1.0" encoding="utf-8"?>
<sst xmlns="http://schemas.openxmlformats.org/spreadsheetml/2006/main" count="717" uniqueCount="569">
  <si>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</si>
  <si>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</si>
  <si>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</si>
  <si>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</si>
  <si>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</si>
  <si>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</si>
  <si>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</si>
  <si>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</si>
  <si>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</si>
  <si>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</si>
  <si>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</si>
  <si>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</si>
  <si>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</si>
  <si>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</si>
  <si>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</si>
  <si>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</si>
  <si>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</si>
  <si>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</si>
  <si>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</si>
  <si>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</si>
  <si>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</si>
  <si>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</si>
  <si>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</si>
  <si>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</si>
  <si>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</si>
  <si>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</si>
  <si>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</si>
  <si>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</si>
  <si>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</si>
  <si>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</si>
  <si>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</si>
  <si>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</si>
  <si>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</si>
  <si>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</si>
  <si>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</si>
  <si>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</si>
  <si>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</si>
  <si>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</si>
  <si>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</si>
  <si>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</si>
  <si>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</si>
  <si>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</si>
  <si>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</si>
  <si>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</si>
  <si>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</si>
  <si>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</si>
  <si>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</si>
  <si>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</si>
  <si>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</si>
  <si>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</si>
  <si>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</si>
  <si>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</si>
  <si>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</si>
  <si>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</si>
  <si>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</si>
  <si>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</si>
  <si>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</si>
  <si>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</si>
  <si>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</si>
  <si>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</si>
  <si>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</si>
  <si>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</si>
  <si>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</si>
  <si>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</si>
  <si>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</si>
  <si>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</si>
  <si>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</si>
  <si>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</si>
  <si>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</si>
  <si>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</si>
  <si>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</si>
  <si>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</si>
  <si>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</si>
  <si>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</si>
  <si>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</si>
  <si>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</si>
  <si>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</si>
  <si>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</si>
  <si>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</si>
  <si>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</si>
  <si>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</si>
  <si>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</si>
  <si>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</si>
  <si>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</si>
  <si>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</si>
  <si>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</si>
  <si>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</si>
  <si>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</si>
  <si>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</si>
  <si>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</si>
  <si>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</si>
  <si>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</si>
  <si>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</si>
  <si>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</si>
  <si>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</si>
  <si>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</si>
  <si>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</si>
  <si>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</si>
  <si>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</si>
  <si>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</si>
  <si>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</si>
  <si>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</si>
  <si>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</si>
  <si>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</si>
  <si>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</si>
  <si>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</si>
  <si>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</si>
  <si>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</si>
  <si>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</si>
  <si>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</si>
  <si>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</si>
  <si>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</si>
  <si>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</si>
  <si>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</si>
  <si>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</si>
  <si>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</si>
  <si>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</si>
  <si>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</si>
  <si>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</si>
  <si>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</si>
  <si>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</si>
  <si>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</si>
  <si>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</si>
  <si>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</si>
  <si>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</si>
  <si>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</si>
  <si>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</si>
  <si>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</si>
  <si>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</si>
  <si>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</si>
  <si>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</si>
  <si>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</si>
  <si>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</si>
  <si>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</si>
  <si>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</si>
  <si>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</si>
  <si>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</si>
  <si>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</si>
  <si>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</si>
  <si>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</si>
  <si>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</si>
  <si>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</si>
  <si>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</si>
  <si>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</si>
  <si>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</si>
  <si>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</si>
  <si>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</si>
  <si>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</si>
  <si>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</si>
  <si>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</si>
  <si>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</si>
  <si>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</si>
  <si>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</si>
  <si>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</si>
  <si>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</si>
  <si>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</si>
  <si>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</si>
  <si>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</si>
  <si>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</si>
  <si>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</si>
  <si>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</si>
  <si>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</si>
  <si>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</si>
  <si>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</si>
  <si>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</si>
  <si>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</si>
  <si>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</si>
  <si>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</si>
  <si>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</si>
  <si>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</si>
  <si>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</si>
  <si>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</si>
  <si>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</si>
  <si>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</si>
  <si>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</si>
  <si>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</si>
  <si>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</si>
  <si>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</si>
  <si>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</si>
  <si>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</si>
  <si>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</si>
  <si>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</si>
  <si>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</si>
  <si>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</si>
  <si>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</si>
  <si>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</si>
  <si>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</si>
  <si>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</si>
  <si>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</si>
  <si>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</si>
  <si>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</si>
  <si>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</si>
  <si>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</si>
  <si>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</si>
  <si>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</si>
  <si>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</si>
  <si>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</si>
  <si>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</si>
  <si>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</si>
  <si>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</si>
  <si>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</si>
  <si>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</si>
  <si>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</si>
  <si>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</si>
  <si>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</si>
  <si>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</si>
  <si>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</si>
  <si>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</si>
  <si>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</si>
  <si>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</si>
  <si>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</si>
  <si>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</si>
  <si>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</si>
  <si>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</si>
  <si>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</si>
  <si>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</si>
  <si>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</si>
  <si>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</si>
  <si>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</si>
  <si>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</si>
  <si>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</si>
  <si>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</si>
  <si>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</si>
  <si>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</si>
  <si>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</si>
  <si>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</si>
  <si>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</si>
  <si>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</si>
  <si>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</si>
  <si>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</si>
  <si>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</si>
  <si>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</si>
  <si>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</si>
  <si>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</si>
  <si>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</si>
  <si>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</si>
  <si>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</si>
  <si>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</si>
  <si>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</si>
  <si>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</si>
  <si>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</si>
  <si>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</si>
  <si>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</si>
  <si>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</si>
  <si>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</si>
  <si>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</si>
  <si>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</si>
  <si>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</si>
  <si>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</si>
  <si>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</si>
  <si>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</si>
  <si>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</si>
  <si>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</si>
  <si>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</si>
  <si>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</si>
  <si>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</si>
  <si>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</si>
  <si>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</si>
  <si>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</si>
  <si>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</si>
  <si>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</si>
  <si>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</si>
  <si>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</si>
  <si>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</si>
  <si>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</si>
  <si>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</si>
  <si>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</si>
  <si>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</si>
  <si>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</si>
  <si>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</si>
  <si>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</si>
  <si>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</si>
  <si>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</si>
  <si>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</si>
  <si>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</si>
  <si>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</si>
  <si>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</si>
  <si>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</si>
  <si>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</si>
  <si>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</si>
  <si>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</si>
  <si>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</si>
  <si>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</si>
  <si>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</si>
  <si>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</si>
  <si>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</si>
  <si>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</si>
  <si>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</si>
  <si>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</si>
  <si>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</si>
  <si>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</si>
  <si>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</si>
  <si>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</si>
  <si>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</si>
  <si>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</si>
  <si>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</si>
  <si>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</si>
  <si>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</si>
  <si>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</si>
  <si>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</si>
  <si>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</si>
  <si>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</si>
  <si>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</si>
  <si>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</si>
  <si>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</si>
  <si>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</si>
  <si>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</si>
  <si>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</si>
  <si>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</si>
  <si>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</si>
  <si>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</si>
  <si>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</si>
  <si>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</si>
  <si>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</si>
  <si>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</si>
  <si>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</si>
  <si>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</si>
  <si>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</si>
  <si>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</si>
  <si>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</si>
  <si>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</si>
  <si>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</si>
  <si>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</si>
  <si>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</si>
  <si>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</si>
  <si>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</si>
  <si>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</si>
  <si>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</si>
  <si>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</si>
  <si>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</si>
  <si>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</si>
  <si>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</si>
  <si>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</si>
  <si>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</si>
  <si>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</si>
  <si>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</si>
  <si>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</si>
  <si>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</si>
  <si>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</si>
  <si>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</si>
  <si>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</si>
  <si>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</si>
  <si>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</si>
  <si>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</si>
  <si>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</si>
  <si>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</si>
  <si>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</si>
  <si>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</si>
  <si>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</si>
  <si>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</si>
  <si>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</si>
  <si>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</si>
  <si>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</si>
  <si>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</si>
  <si>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</si>
  <si>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</si>
  <si>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</si>
  <si>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</si>
  <si>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</si>
  <si>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</si>
  <si>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</si>
  <si>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</si>
  <si>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</si>
  <si>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</si>
  <si>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</si>
  <si>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</si>
  <si>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</si>
  <si>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</si>
  <si>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</si>
  <si>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</si>
  <si>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</si>
  <si>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</si>
  <si>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</si>
  <si>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</si>
  <si>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</si>
  <si>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</si>
  <si>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</si>
  <si>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</si>
  <si>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</si>
  <si>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</si>
  <si>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</si>
  <si>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</si>
  <si>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</si>
  <si>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</si>
  <si>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</si>
  <si>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</si>
  <si>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</si>
  <si>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</si>
  <si>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</si>
  <si>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</si>
  <si>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</si>
  <si>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</si>
  <si>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</si>
  <si>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</si>
  <si>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</si>
  <si>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</si>
  <si>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</si>
  <si>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</si>
  <si>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</si>
  <si>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</si>
  <si>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</si>
  <si>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</si>
  <si>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</si>
  <si>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</si>
  <si>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</si>
  <si>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</si>
  <si>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</si>
  <si>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</si>
  <si>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</si>
  <si>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</si>
  <si>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</si>
  <si>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</si>
  <si>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</si>
  <si>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</si>
  <si>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</si>
  <si>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</si>
  <si>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</si>
  <si>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</si>
  <si>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</si>
  <si>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</si>
  <si>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</si>
  <si>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</si>
  <si>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</si>
  <si>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</si>
  <si>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</si>
  <si>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</si>
  <si>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</si>
  <si>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</si>
  <si>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</si>
  <si>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</si>
  <si>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</si>
  <si>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</si>
  <si>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</si>
  <si>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</si>
  <si>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</si>
  <si>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</si>
  <si>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</si>
  <si>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</si>
  <si>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</si>
  <si>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</si>
  <si>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</si>
  <si>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</si>
  <si>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</si>
  <si>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</si>
  <si>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</si>
  <si>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</si>
  <si>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</si>
  <si>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</si>
  <si>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</si>
  <si>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</si>
  <si>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</si>
  <si>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</si>
  <si>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</si>
  <si>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</si>
  <si>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</si>
  <si>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</si>
  <si>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</si>
  <si>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</si>
  <si>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</si>
  <si>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</si>
  <si>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</si>
  <si>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</si>
  <si>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</si>
  <si>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</si>
  <si>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</si>
  <si>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</si>
  <si>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</si>
  <si>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</si>
  <si>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</si>
  <si>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</si>
  <si>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</si>
  <si>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</si>
  <si>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</si>
  <si>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</si>
  <si>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</si>
  <si>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</si>
  <si>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</si>
  <si>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</si>
  <si>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</si>
  <si>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</si>
  <si>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</si>
  <si>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</si>
  <si>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</si>
  <si>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</si>
  <si>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</si>
  <si>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</si>
  <si>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</si>
  <si>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</si>
  <si>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</si>
  <si>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</si>
  <si>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</si>
  <si>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</si>
  <si>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</si>
  <si>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</si>
  <si>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HealthCare of South Carolina, Inc.</t>
  </si>
  <si>
    <t>Cigna Hlth Grp</t>
  </si>
  <si>
    <t>N/A</t>
  </si>
  <si>
    <t>00901</t>
  </si>
  <si>
    <t>2014</t>
  </si>
  <si>
    <t>4000 Faber Place Drive, Suite # 220 North Charleston, SC 29405</t>
  </si>
  <si>
    <t>061185590</t>
  </si>
  <si>
    <t>068594</t>
  </si>
  <si>
    <t>95708</t>
  </si>
  <si>
    <t>107</t>
  </si>
  <si>
    <t xml:space="preserve">          Allocation</t>
  </si>
  <si>
    <t>Paid claims are assigned to the contract situs state.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</si>
  <si>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</si>
  <si>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</si>
  <si>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and capital gains.</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</si>
  <si>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</si>
  <si>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</si>
  <si>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State income taxes are allocated to the state to which the tax was paid and then allocated to segments (i.e., individual, small group, large group) based on their pro rata share of pre-tax income, excluding net investment income, capital gains and the medical loss rebate liability.</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</si>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</sst>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row>
    <row r="12" spans="1:6" x14ac:dyDescent="0.2">
      <c r="B12" s="238" t="s">
        <v>35</v>
      </c>
      <c r="C12" s="384" t="s">
        <v>149</v>
      </c>
    </row>
    <row r="13" spans="1:6" x14ac:dyDescent="0.2">
      <c r="B13" s="238" t="s">
        <v>50</v>
      </c>
      <c r="C13" s="384" t="s">
        <v>183</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3381</v>
      </c>
      <c r="E5" s="112">
        <f>'Pt 2 Premium and Claims'!E5+'Pt 2 Premium and Claims'!E6-'Pt 2 Premium and Claims'!E7-'Pt 2 Premium and Claims'!E13+'Pt 2 Premium and Claims'!E14+'Pt 2 Premium and Claims'!E15+'Pt 2 Premium and Claims'!E16+'Pt 2 Premium and Claims'!E17</f>
        <v>3381</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1089789</v>
      </c>
      <c r="Q5" s="112">
        <f>'Pt 2 Premium and Claims'!Q5+'Pt 2 Premium and Claims'!Q6-'Pt 2 Premium and Claims'!Q7-'Pt 2 Premium and Claims'!Q13+'Pt 2 Premium and Claims'!Q14</f>
        <v>1091625</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f>'Pt 2 Premium and Claims'!AD5+'Pt 2 Premium and Claims'!AD6-'Pt 2 Premium and Claims'!AD7-'Pt 2 Premium and Claims'!AD13+'Pt 2 Premium and Claims'!AD14</f>
        <v>0</v>
      </c>
      <c r="AE5" s="301"/>
      <c r="AF5" s="301"/>
      <c r="AG5" s="301"/>
      <c r="AH5" s="302"/>
      <c r="AI5" s="111">
        <f>'Pt 2 Premium and Claims'!AI5+'Pt 2 Premium and Claims'!AI6-'Pt 2 Premium and Claims'!AI7-'Pt 2 Premium and Claims'!AI13+'Pt 2 Premium and Claims'!AI14</f>
        <v>0</v>
      </c>
      <c r="AJ5" s="301"/>
      <c r="AK5" s="301"/>
      <c r="AL5" s="301"/>
      <c r="AM5" s="302"/>
      <c r="AN5" s="111">
        <f>'Pt 2 Premium and Claims'!AN5+'Pt 2 Premium and Claims'!AN6-'Pt 2 Premium and Claims'!AN7-'Pt 2 Premium and Claims'!AN13+'Pt 2 Premium and Claims'!AN14</f>
        <v>0</v>
      </c>
      <c r="AO5" s="112"/>
      <c r="AP5" s="112"/>
      <c r="AQ5" s="112"/>
      <c r="AR5" s="112"/>
      <c r="AS5" s="111">
        <f>'Pt 2 Premium and Claims'!AS5+'Pt 2 Premium and Claims'!AS6-'Pt 2 Premium and Claims'!AS7-'Pt 2 Premium and Claims'!AS13+'Pt 2 Premium and Claims'!AS14</f>
        <v>54170505</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v>0</v>
      </c>
      <c r="AE6" s="297"/>
      <c r="AF6" s="297"/>
      <c r="AG6" s="297"/>
      <c r="AH6" s="297"/>
      <c r="AI6" s="115">
        <v>0</v>
      </c>
      <c r="AJ6" s="297"/>
      <c r="AK6" s="297"/>
      <c r="AL6" s="297"/>
      <c r="AM6" s="297"/>
      <c r="AN6" s="115">
        <v>0</v>
      </c>
      <c r="AO6" s="116"/>
      <c r="AP6" s="116"/>
      <c r="AQ6" s="117"/>
      <c r="AR6" s="117"/>
      <c r="AS6" s="115">
        <v>0</v>
      </c>
      <c r="AT6" s="119">
        <v>0</v>
      </c>
      <c r="AU6" s="119">
        <v>0</v>
      </c>
      <c r="AV6" s="317"/>
      <c r="AW6" s="324"/>
    </row>
    <row r="7" spans="1:49" x14ac:dyDescent="0.2">
      <c r="B7" s="161" t="s">
        <v>224</v>
      </c>
      <c r="C7" s="68" t="s">
        <v>13</v>
      </c>
      <c r="D7" s="115">
        <v>-1</v>
      </c>
      <c r="E7" s="116">
        <f>D7</f>
        <v>-1</v>
      </c>
      <c r="F7" s="116"/>
      <c r="G7" s="116"/>
      <c r="H7" s="116"/>
      <c r="I7" s="115">
        <v>0</v>
      </c>
      <c r="J7" s="115">
        <v>0</v>
      </c>
      <c r="K7" s="116">
        <f>J7</f>
        <v>0</v>
      </c>
      <c r="L7" s="116"/>
      <c r="M7" s="116"/>
      <c r="N7" s="116"/>
      <c r="O7" s="115">
        <v>0</v>
      </c>
      <c r="P7" s="115">
        <v>-315</v>
      </c>
      <c r="Q7" s="116">
        <f>P7</f>
        <v>-315</v>
      </c>
      <c r="R7" s="116"/>
      <c r="S7" s="116"/>
      <c r="T7" s="116"/>
      <c r="U7" s="115">
        <v>0</v>
      </c>
      <c r="V7" s="116">
        <f>U7</f>
        <v>0</v>
      </c>
      <c r="W7" s="116"/>
      <c r="X7" s="115">
        <v>0</v>
      </c>
      <c r="Y7" s="116">
        <f>X7</f>
        <v>0</v>
      </c>
      <c r="Z7" s="116"/>
      <c r="AA7" s="115">
        <v>0</v>
      </c>
      <c r="AB7" s="116">
        <f>AA7</f>
        <v>0</v>
      </c>
      <c r="AC7" s="116"/>
      <c r="AD7" s="115">
        <v>0</v>
      </c>
      <c r="AE7" s="297"/>
      <c r="AF7" s="297"/>
      <c r="AG7" s="297"/>
      <c r="AH7" s="297"/>
      <c r="AI7" s="115">
        <v>0</v>
      </c>
      <c r="AJ7" s="297"/>
      <c r="AK7" s="297"/>
      <c r="AL7" s="297"/>
      <c r="AM7" s="297"/>
      <c r="AN7" s="115">
        <v>0</v>
      </c>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v>0</v>
      </c>
      <c r="AE8" s="297"/>
      <c r="AF8" s="297"/>
      <c r="AG8" s="297"/>
      <c r="AH8" s="300"/>
      <c r="AI8" s="115">
        <v>0</v>
      </c>
      <c r="AJ8" s="297"/>
      <c r="AK8" s="297"/>
      <c r="AL8" s="297"/>
      <c r="AM8" s="300"/>
      <c r="AN8" s="115">
        <v>0</v>
      </c>
      <c r="AO8" s="295"/>
      <c r="AP8" s="296"/>
      <c r="AQ8" s="296"/>
      <c r="AR8" s="296"/>
      <c r="AS8" s="115">
        <v>0</v>
      </c>
      <c r="AT8" s="119">
        <v>-13266</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v>0</v>
      </c>
      <c r="AE9" s="297"/>
      <c r="AF9" s="297"/>
      <c r="AG9" s="297"/>
      <c r="AH9" s="300"/>
      <c r="AI9" s="115">
        <v>0</v>
      </c>
      <c r="AJ9" s="297"/>
      <c r="AK9" s="297"/>
      <c r="AL9" s="297"/>
      <c r="AM9" s="300"/>
      <c r="AN9" s="115">
        <v>0</v>
      </c>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v>0</v>
      </c>
      <c r="AE10" s="297"/>
      <c r="AF10" s="297"/>
      <c r="AG10" s="297"/>
      <c r="AH10" s="297"/>
      <c r="AI10" s="115">
        <v>0</v>
      </c>
      <c r="AJ10" s="297"/>
      <c r="AK10" s="297"/>
      <c r="AL10" s="297"/>
      <c r="AM10" s="297"/>
      <c r="AN10" s="115">
        <v>0</v>
      </c>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-810</v>
      </c>
      <c r="E12" s="112">
        <f>'Pt 2 Premium and Claims'!E54</f>
        <v>53</v>
      </c>
      <c r="F12" s="112"/>
      <c r="G12" s="112"/>
      <c r="H12" s="112"/>
      <c r="I12" s="111">
        <f>'Pt 2 Premium and Claims'!I54</f>
        <v>0</v>
      </c>
      <c r="J12" s="111">
        <f>'Pt 2 Premium and Claims'!J54</f>
        <v>-5807</v>
      </c>
      <c r="K12" s="112">
        <f>'Pt 2 Premium and Claims'!K54</f>
        <v>-61</v>
      </c>
      <c r="L12" s="112"/>
      <c r="M12" s="112"/>
      <c r="N12" s="112"/>
      <c r="O12" s="111">
        <f>'Pt 2 Premium and Claims'!O54</f>
        <v>0</v>
      </c>
      <c r="P12" s="111">
        <f>'Pt 2 Premium and Claims'!P54</f>
        <v>462676</v>
      </c>
      <c r="Q12" s="112">
        <f>'Pt 2 Premium and Claims'!Q54</f>
        <v>476033</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f>'Pt 2 Premium and Claims'!AD54</f>
        <v>0</v>
      </c>
      <c r="AE12" s="301"/>
      <c r="AF12" s="301"/>
      <c r="AG12" s="301"/>
      <c r="AH12" s="302"/>
      <c r="AI12" s="111">
        <f>'Pt 2 Premium and Claims'!AI54</f>
        <v>0</v>
      </c>
      <c r="AJ12" s="301"/>
      <c r="AK12" s="301"/>
      <c r="AL12" s="301"/>
      <c r="AM12" s="302"/>
      <c r="AN12" s="111">
        <f>'Pt 2 Premium and Claims'!AN54</f>
        <v>0</v>
      </c>
      <c r="AO12" s="112"/>
      <c r="AP12" s="112"/>
      <c r="AQ12" s="112"/>
      <c r="AR12" s="112"/>
      <c r="AS12" s="111">
        <f>'Pt 2 Premium and Claims'!AS54</f>
        <v>48409877</v>
      </c>
      <c r="AT12" s="113">
        <f>'Pt 2 Premium and Claims'!AT54</f>
        <v>0</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168270</v>
      </c>
      <c r="Q13" s="116">
        <v>167016</v>
      </c>
      <c r="R13" s="116"/>
      <c r="S13" s="295"/>
      <c r="T13" s="296"/>
      <c r="U13" s="115">
        <v>0</v>
      </c>
      <c r="V13" s="116">
        <v>0</v>
      </c>
      <c r="W13" s="116"/>
      <c r="X13" s="115">
        <v>0</v>
      </c>
      <c r="Y13" s="116">
        <v>0</v>
      </c>
      <c r="Z13" s="116"/>
      <c r="AA13" s="115">
        <v>0</v>
      </c>
      <c r="AB13" s="116">
        <v>0</v>
      </c>
      <c r="AC13" s="116"/>
      <c r="AD13" s="115">
        <v>0</v>
      </c>
      <c r="AE13" s="297"/>
      <c r="AF13" s="297"/>
      <c r="AG13" s="297"/>
      <c r="AH13" s="297"/>
      <c r="AI13" s="115">
        <v>0</v>
      </c>
      <c r="AJ13" s="297"/>
      <c r="AK13" s="297"/>
      <c r="AL13" s="297"/>
      <c r="AM13" s="297"/>
      <c r="AN13" s="115">
        <v>0</v>
      </c>
      <c r="AO13" s="116"/>
      <c r="AP13" s="116"/>
      <c r="AQ13" s="295"/>
      <c r="AR13" s="296"/>
      <c r="AS13" s="115">
        <v>7172501</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-598</v>
      </c>
      <c r="Q14" s="116">
        <v>-582</v>
      </c>
      <c r="R14" s="116"/>
      <c r="S14" s="294"/>
      <c r="T14" s="297"/>
      <c r="U14" s="115">
        <v>0</v>
      </c>
      <c r="V14" s="116">
        <v>0</v>
      </c>
      <c r="W14" s="116"/>
      <c r="X14" s="115">
        <v>0</v>
      </c>
      <c r="Y14" s="116">
        <v>0</v>
      </c>
      <c r="Z14" s="116"/>
      <c r="AA14" s="115">
        <v>0</v>
      </c>
      <c r="AB14" s="116">
        <v>0</v>
      </c>
      <c r="AC14" s="116"/>
      <c r="AD14" s="115">
        <v>0</v>
      </c>
      <c r="AE14" s="297"/>
      <c r="AF14" s="297"/>
      <c r="AG14" s="297"/>
      <c r="AH14" s="297"/>
      <c r="AI14" s="115">
        <v>0</v>
      </c>
      <c r="AJ14" s="297"/>
      <c r="AK14" s="297"/>
      <c r="AL14" s="297"/>
      <c r="AM14" s="297"/>
      <c r="AN14" s="115">
        <v>0</v>
      </c>
      <c r="AO14" s="116"/>
      <c r="AP14" s="116"/>
      <c r="AQ14" s="294"/>
      <c r="AR14" s="297"/>
      <c r="AS14" s="115">
        <v>1701100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-1</v>
      </c>
      <c r="Q15" s="116">
        <v>-1</v>
      </c>
      <c r="R15" s="116"/>
      <c r="S15" s="294"/>
      <c r="T15" s="300"/>
      <c r="U15" s="115">
        <v>0</v>
      </c>
      <c r="V15" s="116">
        <v>0</v>
      </c>
      <c r="W15" s="116"/>
      <c r="X15" s="115">
        <v>0</v>
      </c>
      <c r="Y15" s="116">
        <v>0</v>
      </c>
      <c r="Z15" s="116"/>
      <c r="AA15" s="115">
        <v>0</v>
      </c>
      <c r="AB15" s="116">
        <v>0</v>
      </c>
      <c r="AC15" s="116"/>
      <c r="AD15" s="115">
        <v>0</v>
      </c>
      <c r="AE15" s="297"/>
      <c r="AF15" s="297"/>
      <c r="AG15" s="297"/>
      <c r="AH15" s="300"/>
      <c r="AI15" s="115">
        <v>0</v>
      </c>
      <c r="AJ15" s="297"/>
      <c r="AK15" s="297"/>
      <c r="AL15" s="297"/>
      <c r="AM15" s="300"/>
      <c r="AN15" s="115">
        <v>0</v>
      </c>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v>0</v>
      </c>
      <c r="AE16" s="297"/>
      <c r="AF16" s="297"/>
      <c r="AG16" s="297"/>
      <c r="AH16" s="297"/>
      <c r="AI16" s="115">
        <v>0</v>
      </c>
      <c r="AJ16" s="297"/>
      <c r="AK16" s="297"/>
      <c r="AL16" s="297"/>
      <c r="AM16" s="297"/>
      <c r="AN16" s="115">
        <v>0</v>
      </c>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v>0</v>
      </c>
      <c r="AE17" s="297"/>
      <c r="AF17" s="297"/>
      <c r="AG17" s="297"/>
      <c r="AH17" s="297"/>
      <c r="AI17" s="115">
        <v>0</v>
      </c>
      <c r="AJ17" s="297"/>
      <c r="AK17" s="297"/>
      <c r="AL17" s="297"/>
      <c r="AM17" s="297"/>
      <c r="AN17" s="115">
        <v>0</v>
      </c>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v>0</v>
      </c>
      <c r="AE18" s="297"/>
      <c r="AF18" s="297"/>
      <c r="AG18" s="297"/>
      <c r="AH18" s="300"/>
      <c r="AI18" s="115">
        <v>0</v>
      </c>
      <c r="AJ18" s="297"/>
      <c r="AK18" s="297"/>
      <c r="AL18" s="297"/>
      <c r="AM18" s="300"/>
      <c r="AN18" s="115">
        <v>0</v>
      </c>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v>0</v>
      </c>
      <c r="AE19" s="297"/>
      <c r="AF19" s="297"/>
      <c r="AG19" s="297"/>
      <c r="AH19" s="297"/>
      <c r="AI19" s="115">
        <v>0</v>
      </c>
      <c r="AJ19" s="297"/>
      <c r="AK19" s="297"/>
      <c r="AL19" s="297"/>
      <c r="AM19" s="297"/>
      <c r="AN19" s="115">
        <v>0</v>
      </c>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v>0</v>
      </c>
      <c r="AE20" s="297"/>
      <c r="AF20" s="297"/>
      <c r="AG20" s="297"/>
      <c r="AH20" s="297"/>
      <c r="AI20" s="115">
        <v>0</v>
      </c>
      <c r="AJ20" s="297"/>
      <c r="AK20" s="297"/>
      <c r="AL20" s="297"/>
      <c r="AM20" s="297"/>
      <c r="AN20" s="115">
        <v>0</v>
      </c>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v>0</v>
      </c>
      <c r="AE21" s="297"/>
      <c r="AF21" s="297"/>
      <c r="AG21" s="297"/>
      <c r="AH21" s="297"/>
      <c r="AI21" s="115">
        <v>0</v>
      </c>
      <c r="AJ21" s="297"/>
      <c r="AK21" s="297"/>
      <c r="AL21" s="297"/>
      <c r="AM21" s="297"/>
      <c r="AN21" s="115">
        <v>0</v>
      </c>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f>'Pt 2 Premium and Claims'!AD55</f>
        <v>0</v>
      </c>
      <c r="AE22" s="297"/>
      <c r="AF22" s="297"/>
      <c r="AG22" s="297"/>
      <c r="AH22" s="297"/>
      <c r="AI22" s="120">
        <f>'Pt 2 Premium and Claims'!AI55</f>
        <v>0</v>
      </c>
      <c r="AJ22" s="297"/>
      <c r="AK22" s="297"/>
      <c r="AL22" s="297"/>
      <c r="AM22" s="297"/>
      <c r="AN22" s="120">
        <f>'Pt 2 Premium and Claims'!AN55</f>
        <v>0</v>
      </c>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1381</v>
      </c>
      <c r="E25" s="116">
        <f>D25</f>
        <v>1381</v>
      </c>
      <c r="F25" s="116"/>
      <c r="G25" s="116"/>
      <c r="H25" s="116"/>
      <c r="I25" s="115">
        <v>0</v>
      </c>
      <c r="J25" s="115">
        <v>2111</v>
      </c>
      <c r="K25" s="116">
        <f>J25</f>
        <v>2111</v>
      </c>
      <c r="L25" s="116"/>
      <c r="M25" s="116"/>
      <c r="N25" s="116"/>
      <c r="O25" s="115">
        <v>0</v>
      </c>
      <c r="P25" s="115">
        <v>156426</v>
      </c>
      <c r="Q25" s="116">
        <f>P25</f>
        <v>156426</v>
      </c>
      <c r="R25" s="116"/>
      <c r="S25" s="116"/>
      <c r="T25" s="116"/>
      <c r="U25" s="115">
        <v>0</v>
      </c>
      <c r="V25" s="116">
        <f>U25</f>
        <v>0</v>
      </c>
      <c r="W25" s="116"/>
      <c r="X25" s="115">
        <v>0</v>
      </c>
      <c r="Y25" s="116">
        <f>X25</f>
        <v>0</v>
      </c>
      <c r="Z25" s="116"/>
      <c r="AA25" s="115">
        <v>0</v>
      </c>
      <c r="AB25" s="116">
        <f>AA25</f>
        <v>0</v>
      </c>
      <c r="AC25" s="116"/>
      <c r="AD25" s="115">
        <v>0</v>
      </c>
      <c r="AE25" s="297"/>
      <c r="AF25" s="297"/>
      <c r="AG25" s="297"/>
      <c r="AH25" s="300"/>
      <c r="AI25" s="115">
        <v>0</v>
      </c>
      <c r="AJ25" s="297"/>
      <c r="AK25" s="297"/>
      <c r="AL25" s="297"/>
      <c r="AM25" s="300"/>
      <c r="AN25" s="115">
        <v>0</v>
      </c>
      <c r="AO25" s="116"/>
      <c r="AP25" s="116"/>
      <c r="AQ25" s="116"/>
      <c r="AR25" s="116"/>
      <c r="AS25" s="115">
        <v>-105940</v>
      </c>
      <c r="AT25" s="119">
        <v>-4821</v>
      </c>
      <c r="AU25" s="119">
        <v>0</v>
      </c>
      <c r="AV25" s="119">
        <v>0</v>
      </c>
      <c r="AW25" s="324"/>
    </row>
    <row r="26" spans="1:49" s="11" customFormat="1" x14ac:dyDescent="0.2">
      <c r="A26" s="41"/>
      <c r="B26" s="164" t="s">
        <v>243</v>
      </c>
      <c r="C26" s="68"/>
      <c r="D26" s="115">
        <v>1</v>
      </c>
      <c r="E26" s="116">
        <f>D26</f>
        <v>1</v>
      </c>
      <c r="F26" s="116"/>
      <c r="G26" s="116"/>
      <c r="H26" s="116"/>
      <c r="I26" s="115">
        <v>0</v>
      </c>
      <c r="J26" s="115">
        <v>0</v>
      </c>
      <c r="K26" s="116">
        <f>J26</f>
        <v>0</v>
      </c>
      <c r="L26" s="116"/>
      <c r="M26" s="116"/>
      <c r="N26" s="116"/>
      <c r="O26" s="115">
        <v>0</v>
      </c>
      <c r="P26" s="115">
        <v>284</v>
      </c>
      <c r="Q26" s="116">
        <f>P26</f>
        <v>284</v>
      </c>
      <c r="R26" s="116"/>
      <c r="S26" s="116"/>
      <c r="T26" s="116"/>
      <c r="U26" s="115">
        <v>0</v>
      </c>
      <c r="V26" s="116">
        <f>U26</f>
        <v>0</v>
      </c>
      <c r="W26" s="116"/>
      <c r="X26" s="115">
        <v>0</v>
      </c>
      <c r="Y26" s="116">
        <f>X26</f>
        <v>0</v>
      </c>
      <c r="Z26" s="116"/>
      <c r="AA26" s="115">
        <v>0</v>
      </c>
      <c r="AB26" s="116">
        <f>AA26</f>
        <v>0</v>
      </c>
      <c r="AC26" s="116"/>
      <c r="AD26" s="115">
        <v>0</v>
      </c>
      <c r="AE26" s="297"/>
      <c r="AF26" s="297"/>
      <c r="AG26" s="297"/>
      <c r="AH26" s="297"/>
      <c r="AI26" s="115">
        <v>0</v>
      </c>
      <c r="AJ26" s="297"/>
      <c r="AK26" s="297"/>
      <c r="AL26" s="297"/>
      <c r="AM26" s="297"/>
      <c r="AN26" s="115">
        <v>0</v>
      </c>
      <c r="AO26" s="116"/>
      <c r="AP26" s="116"/>
      <c r="AQ26" s="116"/>
      <c r="AR26" s="116"/>
      <c r="AS26" s="115">
        <v>0</v>
      </c>
      <c r="AT26" s="119">
        <v>0</v>
      </c>
      <c r="AU26" s="119">
        <v>0</v>
      </c>
      <c r="AV26" s="119">
        <v>0</v>
      </c>
      <c r="AW26" s="324"/>
    </row>
    <row r="27" spans="1:49" s="11" customFormat="1" x14ac:dyDescent="0.2">
      <c r="B27" s="164" t="s">
        <v>244</v>
      </c>
      <c r="C27" s="68"/>
      <c r="D27" s="115">
        <v>18</v>
      </c>
      <c r="E27" s="116">
        <f>D27</f>
        <v>18</v>
      </c>
      <c r="F27" s="116"/>
      <c r="G27" s="116"/>
      <c r="H27" s="116"/>
      <c r="I27" s="115">
        <v>0</v>
      </c>
      <c r="J27" s="115">
        <v>0</v>
      </c>
      <c r="K27" s="116">
        <f>J27</f>
        <v>0</v>
      </c>
      <c r="L27" s="116"/>
      <c r="M27" s="116"/>
      <c r="N27" s="116"/>
      <c r="O27" s="115">
        <v>0</v>
      </c>
      <c r="P27" s="115">
        <v>7467</v>
      </c>
      <c r="Q27" s="116">
        <f>P27</f>
        <v>7467</v>
      </c>
      <c r="R27" s="116"/>
      <c r="S27" s="116"/>
      <c r="T27" s="116"/>
      <c r="U27" s="115">
        <v>0</v>
      </c>
      <c r="V27" s="116">
        <f>U27</f>
        <v>0</v>
      </c>
      <c r="W27" s="116"/>
      <c r="X27" s="115">
        <v>0</v>
      </c>
      <c r="Y27" s="116">
        <f>X27</f>
        <v>0</v>
      </c>
      <c r="Z27" s="116"/>
      <c r="AA27" s="115">
        <v>0</v>
      </c>
      <c r="AB27" s="116">
        <f>AA27</f>
        <v>0</v>
      </c>
      <c r="AC27" s="116"/>
      <c r="AD27" s="115">
        <v>0</v>
      </c>
      <c r="AE27" s="297"/>
      <c r="AF27" s="297"/>
      <c r="AG27" s="297"/>
      <c r="AH27" s="297"/>
      <c r="AI27" s="115">
        <v>0</v>
      </c>
      <c r="AJ27" s="297"/>
      <c r="AK27" s="297"/>
      <c r="AL27" s="297"/>
      <c r="AM27" s="297"/>
      <c r="AN27" s="115">
        <v>0</v>
      </c>
      <c r="AO27" s="116"/>
      <c r="AP27" s="116"/>
      <c r="AQ27" s="116"/>
      <c r="AR27" s="116"/>
      <c r="AS27" s="115">
        <v>0</v>
      </c>
      <c r="AT27" s="119">
        <v>0</v>
      </c>
      <c r="AU27" s="119">
        <v>0</v>
      </c>
      <c r="AV27" s="320"/>
      <c r="AW27" s="324"/>
    </row>
    <row r="28" spans="1:49" s="11" customFormat="1" x14ac:dyDescent="0.2">
      <c r="A28" s="41"/>
      <c r="B28" s="164" t="s">
        <v>245</v>
      </c>
      <c r="C28" s="68"/>
      <c r="D28" s="115">
        <v>6</v>
      </c>
      <c r="E28" s="116">
        <f>D28</f>
        <v>6</v>
      </c>
      <c r="F28" s="116"/>
      <c r="G28" s="116"/>
      <c r="H28" s="116"/>
      <c r="I28" s="115">
        <v>0</v>
      </c>
      <c r="J28" s="115">
        <v>0</v>
      </c>
      <c r="K28" s="116">
        <f>J28</f>
        <v>0</v>
      </c>
      <c r="L28" s="116"/>
      <c r="M28" s="116"/>
      <c r="N28" s="116"/>
      <c r="O28" s="115">
        <v>0</v>
      </c>
      <c r="P28" s="115">
        <v>2615</v>
      </c>
      <c r="Q28" s="116">
        <f>P28</f>
        <v>2615</v>
      </c>
      <c r="R28" s="116"/>
      <c r="S28" s="116"/>
      <c r="T28" s="116"/>
      <c r="U28" s="115">
        <v>0</v>
      </c>
      <c r="V28" s="116">
        <f>U28</f>
        <v>0</v>
      </c>
      <c r="W28" s="116"/>
      <c r="X28" s="115">
        <v>0</v>
      </c>
      <c r="Y28" s="116">
        <f>X28</f>
        <v>0</v>
      </c>
      <c r="Z28" s="116"/>
      <c r="AA28" s="115">
        <v>0</v>
      </c>
      <c r="AB28" s="116">
        <f>AA28</f>
        <v>0</v>
      </c>
      <c r="AC28" s="116"/>
      <c r="AD28" s="115">
        <v>0</v>
      </c>
      <c r="AE28" s="297"/>
      <c r="AF28" s="297"/>
      <c r="AG28" s="297"/>
      <c r="AH28" s="297"/>
      <c r="AI28" s="115">
        <v>0</v>
      </c>
      <c r="AJ28" s="297"/>
      <c r="AK28" s="297"/>
      <c r="AL28" s="297"/>
      <c r="AM28" s="297"/>
      <c r="AN28" s="115">
        <v>0</v>
      </c>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86</v>
      </c>
      <c r="E30" s="116">
        <f>D30</f>
        <v>86</v>
      </c>
      <c r="F30" s="116"/>
      <c r="G30" s="116"/>
      <c r="H30" s="116"/>
      <c r="I30" s="115">
        <v>0</v>
      </c>
      <c r="J30" s="115">
        <v>116</v>
      </c>
      <c r="K30" s="116">
        <f>J30</f>
        <v>116</v>
      </c>
      <c r="L30" s="116"/>
      <c r="M30" s="116"/>
      <c r="N30" s="116"/>
      <c r="O30" s="115">
        <v>0</v>
      </c>
      <c r="P30" s="115">
        <v>12577</v>
      </c>
      <c r="Q30" s="116">
        <f>P30</f>
        <v>12577</v>
      </c>
      <c r="R30" s="116"/>
      <c r="S30" s="116"/>
      <c r="T30" s="116"/>
      <c r="U30" s="115">
        <v>0</v>
      </c>
      <c r="V30" s="116">
        <f>U30</f>
        <v>0</v>
      </c>
      <c r="W30" s="116"/>
      <c r="X30" s="115">
        <v>0</v>
      </c>
      <c r="Y30" s="116">
        <f>X30</f>
        <v>0</v>
      </c>
      <c r="Z30" s="116"/>
      <c r="AA30" s="115">
        <v>0</v>
      </c>
      <c r="AB30" s="116">
        <f>AA30</f>
        <v>0</v>
      </c>
      <c r="AC30" s="116"/>
      <c r="AD30" s="115">
        <v>0</v>
      </c>
      <c r="AE30" s="297"/>
      <c r="AF30" s="297"/>
      <c r="AG30" s="297"/>
      <c r="AH30" s="297"/>
      <c r="AI30" s="115">
        <v>0</v>
      </c>
      <c r="AJ30" s="297"/>
      <c r="AK30" s="297"/>
      <c r="AL30" s="297"/>
      <c r="AM30" s="297"/>
      <c r="AN30" s="115">
        <v>0</v>
      </c>
      <c r="AO30" s="116"/>
      <c r="AP30" s="116"/>
      <c r="AQ30" s="116"/>
      <c r="AR30" s="116"/>
      <c r="AS30" s="115">
        <v>227765</v>
      </c>
      <c r="AT30" s="119">
        <v>-264</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v>0</v>
      </c>
      <c r="AE31" s="297"/>
      <c r="AF31" s="297"/>
      <c r="AG31" s="297"/>
      <c r="AH31" s="297"/>
      <c r="AI31" s="115">
        <v>0</v>
      </c>
      <c r="AJ31" s="297"/>
      <c r="AK31" s="297"/>
      <c r="AL31" s="297"/>
      <c r="AM31" s="297"/>
      <c r="AN31" s="115">
        <v>0</v>
      </c>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28</v>
      </c>
      <c r="E34" s="116">
        <f>D34</f>
        <v>28</v>
      </c>
      <c r="F34" s="116"/>
      <c r="G34" s="116"/>
      <c r="H34" s="116"/>
      <c r="I34" s="115">
        <v>0</v>
      </c>
      <c r="J34" s="115">
        <v>0</v>
      </c>
      <c r="K34" s="116">
        <f>J34</f>
        <v>0</v>
      </c>
      <c r="L34" s="116"/>
      <c r="M34" s="116"/>
      <c r="N34" s="116"/>
      <c r="O34" s="115">
        <v>0</v>
      </c>
      <c r="P34" s="115">
        <v>10003</v>
      </c>
      <c r="Q34" s="116">
        <f>P34</f>
        <v>10003</v>
      </c>
      <c r="R34" s="116"/>
      <c r="S34" s="116"/>
      <c r="T34" s="116"/>
      <c r="U34" s="115">
        <v>0</v>
      </c>
      <c r="V34" s="116">
        <f>U34</f>
        <v>0</v>
      </c>
      <c r="W34" s="116"/>
      <c r="X34" s="115">
        <v>0</v>
      </c>
      <c r="Y34" s="116">
        <f>X34</f>
        <v>0</v>
      </c>
      <c r="Z34" s="116"/>
      <c r="AA34" s="115">
        <v>0</v>
      </c>
      <c r="AB34" s="116">
        <f>AA34</f>
        <v>0</v>
      </c>
      <c r="AC34" s="116"/>
      <c r="AD34" s="115">
        <v>0</v>
      </c>
      <c r="AE34" s="297"/>
      <c r="AF34" s="297"/>
      <c r="AG34" s="297"/>
      <c r="AH34" s="297"/>
      <c r="AI34" s="115">
        <v>0</v>
      </c>
      <c r="AJ34" s="297"/>
      <c r="AK34" s="297"/>
      <c r="AL34" s="297"/>
      <c r="AM34" s="297"/>
      <c r="AN34" s="115">
        <v>0</v>
      </c>
      <c r="AO34" s="116"/>
      <c r="AP34" s="116"/>
      <c r="AQ34" s="116"/>
      <c r="AR34" s="116"/>
      <c r="AS34" s="298"/>
      <c r="AT34" s="119">
        <v>0</v>
      </c>
      <c r="AU34" s="119">
        <v>0</v>
      </c>
      <c r="AV34" s="119">
        <v>0</v>
      </c>
      <c r="AW34" s="324"/>
    </row>
    <row r="35" spans="1:49" x14ac:dyDescent="0.2">
      <c r="B35" s="164" t="s">
        <v>252</v>
      </c>
      <c r="C35" s="68"/>
      <c r="D35" s="115">
        <v>5</v>
      </c>
      <c r="E35" s="116">
        <f>D35</f>
        <v>5</v>
      </c>
      <c r="F35" s="116"/>
      <c r="G35" s="116"/>
      <c r="H35" s="116"/>
      <c r="I35" s="115">
        <v>0</v>
      </c>
      <c r="J35" s="115">
        <v>0</v>
      </c>
      <c r="K35" s="116">
        <f>J35</f>
        <v>0</v>
      </c>
      <c r="L35" s="116"/>
      <c r="M35" s="116"/>
      <c r="N35" s="116"/>
      <c r="O35" s="115">
        <v>0</v>
      </c>
      <c r="P35" s="115">
        <v>2290</v>
      </c>
      <c r="Q35" s="116">
        <f>P35</f>
        <v>2290</v>
      </c>
      <c r="R35" s="116"/>
      <c r="S35" s="116"/>
      <c r="T35" s="116"/>
      <c r="U35" s="115">
        <v>0</v>
      </c>
      <c r="V35" s="116">
        <f>U35</f>
        <v>0</v>
      </c>
      <c r="W35" s="116"/>
      <c r="X35" s="115">
        <v>0</v>
      </c>
      <c r="Y35" s="116">
        <f>X35</f>
        <v>0</v>
      </c>
      <c r="Z35" s="116"/>
      <c r="AA35" s="115">
        <v>0</v>
      </c>
      <c r="AB35" s="116">
        <f>AA35</f>
        <v>0</v>
      </c>
      <c r="AC35" s="116"/>
      <c r="AD35" s="115">
        <v>0</v>
      </c>
      <c r="AE35" s="297"/>
      <c r="AF35" s="297"/>
      <c r="AG35" s="297"/>
      <c r="AH35" s="297"/>
      <c r="AI35" s="115">
        <v>0</v>
      </c>
      <c r="AJ35" s="297"/>
      <c r="AK35" s="297"/>
      <c r="AL35" s="297"/>
      <c r="AM35" s="297"/>
      <c r="AN35" s="115">
        <v>0</v>
      </c>
      <c r="AO35" s="116"/>
      <c r="AP35" s="116"/>
      <c r="AQ35" s="116"/>
      <c r="AR35" s="116"/>
      <c r="AS35" s="115">
        <v>3761</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4</v>
      </c>
      <c r="E37" s="124">
        <v>4</v>
      </c>
      <c r="F37" s="124"/>
      <c r="G37" s="124"/>
      <c r="H37" s="124"/>
      <c r="I37" s="123">
        <v>0</v>
      </c>
      <c r="J37" s="123">
        <v>0</v>
      </c>
      <c r="K37" s="124">
        <v>0</v>
      </c>
      <c r="L37" s="124"/>
      <c r="M37" s="124"/>
      <c r="N37" s="124"/>
      <c r="O37" s="123">
        <v>0</v>
      </c>
      <c r="P37" s="123">
        <v>1724</v>
      </c>
      <c r="Q37" s="124">
        <v>1722</v>
      </c>
      <c r="R37" s="124"/>
      <c r="S37" s="124"/>
      <c r="T37" s="124"/>
      <c r="U37" s="123">
        <v>0</v>
      </c>
      <c r="V37" s="124">
        <v>0</v>
      </c>
      <c r="W37" s="124"/>
      <c r="X37" s="123">
        <v>0</v>
      </c>
      <c r="Y37" s="124">
        <v>0</v>
      </c>
      <c r="Z37" s="124"/>
      <c r="AA37" s="123">
        <v>0</v>
      </c>
      <c r="AB37" s="124">
        <v>0</v>
      </c>
      <c r="AC37" s="124"/>
      <c r="AD37" s="123">
        <v>0</v>
      </c>
      <c r="AE37" s="301"/>
      <c r="AF37" s="301"/>
      <c r="AG37" s="301"/>
      <c r="AH37" s="302"/>
      <c r="AI37" s="123">
        <v>0</v>
      </c>
      <c r="AJ37" s="301"/>
      <c r="AK37" s="301"/>
      <c r="AL37" s="301"/>
      <c r="AM37" s="302"/>
      <c r="AN37" s="123">
        <v>0</v>
      </c>
      <c r="AO37" s="124"/>
      <c r="AP37" s="124"/>
      <c r="AQ37" s="124"/>
      <c r="AR37" s="124"/>
      <c r="AS37" s="123">
        <v>114803</v>
      </c>
      <c r="AT37" s="125">
        <v>0</v>
      </c>
      <c r="AU37" s="125">
        <v>0</v>
      </c>
      <c r="AV37" s="125">
        <v>0</v>
      </c>
      <c r="AW37" s="323"/>
    </row>
    <row r="38" spans="1:49" x14ac:dyDescent="0.2">
      <c r="B38" s="161" t="s">
        <v>255</v>
      </c>
      <c r="C38" s="68" t="s">
        <v>16</v>
      </c>
      <c r="D38" s="115">
        <v>1</v>
      </c>
      <c r="E38" s="116">
        <v>1</v>
      </c>
      <c r="F38" s="116"/>
      <c r="G38" s="116"/>
      <c r="H38" s="116"/>
      <c r="I38" s="115">
        <v>0</v>
      </c>
      <c r="J38" s="115">
        <v>0</v>
      </c>
      <c r="K38" s="116">
        <v>0</v>
      </c>
      <c r="L38" s="116"/>
      <c r="M38" s="116"/>
      <c r="N38" s="116"/>
      <c r="O38" s="115">
        <v>0</v>
      </c>
      <c r="P38" s="115">
        <v>422</v>
      </c>
      <c r="Q38" s="116">
        <v>420</v>
      </c>
      <c r="R38" s="116"/>
      <c r="S38" s="116"/>
      <c r="T38" s="116"/>
      <c r="U38" s="115">
        <v>0</v>
      </c>
      <c r="V38" s="116">
        <v>0</v>
      </c>
      <c r="W38" s="116"/>
      <c r="X38" s="115">
        <v>0</v>
      </c>
      <c r="Y38" s="116">
        <v>0</v>
      </c>
      <c r="Z38" s="116"/>
      <c r="AA38" s="115">
        <v>0</v>
      </c>
      <c r="AB38" s="116">
        <v>0</v>
      </c>
      <c r="AC38" s="116"/>
      <c r="AD38" s="115">
        <v>0</v>
      </c>
      <c r="AE38" s="297"/>
      <c r="AF38" s="297"/>
      <c r="AG38" s="297"/>
      <c r="AH38" s="297"/>
      <c r="AI38" s="115">
        <v>0</v>
      </c>
      <c r="AJ38" s="297"/>
      <c r="AK38" s="297"/>
      <c r="AL38" s="297"/>
      <c r="AM38" s="297"/>
      <c r="AN38" s="115">
        <v>0</v>
      </c>
      <c r="AO38" s="116"/>
      <c r="AP38" s="116"/>
      <c r="AQ38" s="116"/>
      <c r="AR38" s="116"/>
      <c r="AS38" s="115">
        <v>95669</v>
      </c>
      <c r="AT38" s="119">
        <v>0</v>
      </c>
      <c r="AU38" s="119">
        <v>0</v>
      </c>
      <c r="AV38" s="119">
        <v>0</v>
      </c>
      <c r="AW38" s="324"/>
    </row>
    <row r="39" spans="1:49" x14ac:dyDescent="0.2">
      <c r="B39" s="164" t="s">
        <v>256</v>
      </c>
      <c r="C39" s="68" t="s">
        <v>17</v>
      </c>
      <c r="D39" s="115">
        <v>12</v>
      </c>
      <c r="E39" s="116">
        <v>12</v>
      </c>
      <c r="F39" s="116"/>
      <c r="G39" s="116"/>
      <c r="H39" s="116"/>
      <c r="I39" s="115">
        <v>0</v>
      </c>
      <c r="J39" s="115">
        <v>0</v>
      </c>
      <c r="K39" s="116">
        <v>0</v>
      </c>
      <c r="L39" s="116"/>
      <c r="M39" s="116"/>
      <c r="N39" s="116"/>
      <c r="O39" s="115">
        <v>0</v>
      </c>
      <c r="P39" s="115">
        <v>6162</v>
      </c>
      <c r="Q39" s="116">
        <v>6098</v>
      </c>
      <c r="R39" s="116"/>
      <c r="S39" s="116"/>
      <c r="T39" s="116"/>
      <c r="U39" s="115">
        <v>0</v>
      </c>
      <c r="V39" s="116">
        <v>0</v>
      </c>
      <c r="W39" s="116"/>
      <c r="X39" s="115">
        <v>0</v>
      </c>
      <c r="Y39" s="116">
        <v>0</v>
      </c>
      <c r="Z39" s="116"/>
      <c r="AA39" s="115">
        <v>0</v>
      </c>
      <c r="AB39" s="116">
        <v>0</v>
      </c>
      <c r="AC39" s="116"/>
      <c r="AD39" s="115">
        <v>0</v>
      </c>
      <c r="AE39" s="297"/>
      <c r="AF39" s="297"/>
      <c r="AG39" s="297"/>
      <c r="AH39" s="297"/>
      <c r="AI39" s="115">
        <v>0</v>
      </c>
      <c r="AJ39" s="297"/>
      <c r="AK39" s="297"/>
      <c r="AL39" s="297"/>
      <c r="AM39" s="297"/>
      <c r="AN39" s="115">
        <v>0</v>
      </c>
      <c r="AO39" s="116"/>
      <c r="AP39" s="116"/>
      <c r="AQ39" s="116"/>
      <c r="AR39" s="116"/>
      <c r="AS39" s="115">
        <v>57401</v>
      </c>
      <c r="AT39" s="119">
        <v>0</v>
      </c>
      <c r="AU39" s="119">
        <v>0</v>
      </c>
      <c r="AV39" s="119">
        <v>0</v>
      </c>
      <c r="AW39" s="324"/>
    </row>
    <row r="40" spans="1:49" x14ac:dyDescent="0.2">
      <c r="B40" s="164" t="s">
        <v>257</v>
      </c>
      <c r="C40" s="68" t="s">
        <v>38</v>
      </c>
      <c r="D40" s="115">
        <v>1</v>
      </c>
      <c r="E40" s="116">
        <v>1</v>
      </c>
      <c r="F40" s="116"/>
      <c r="G40" s="116"/>
      <c r="H40" s="116"/>
      <c r="I40" s="115">
        <v>0</v>
      </c>
      <c r="J40" s="115">
        <v>0</v>
      </c>
      <c r="K40" s="116">
        <v>0</v>
      </c>
      <c r="L40" s="116"/>
      <c r="M40" s="116"/>
      <c r="N40" s="116"/>
      <c r="O40" s="115">
        <v>0</v>
      </c>
      <c r="P40" s="115">
        <v>396</v>
      </c>
      <c r="Q40" s="116">
        <v>396</v>
      </c>
      <c r="R40" s="116"/>
      <c r="S40" s="116"/>
      <c r="T40" s="116"/>
      <c r="U40" s="115">
        <v>0</v>
      </c>
      <c r="V40" s="116">
        <v>0</v>
      </c>
      <c r="W40" s="116"/>
      <c r="X40" s="115">
        <v>0</v>
      </c>
      <c r="Y40" s="116">
        <v>0</v>
      </c>
      <c r="Z40" s="116"/>
      <c r="AA40" s="115">
        <v>0</v>
      </c>
      <c r="AB40" s="116">
        <v>0</v>
      </c>
      <c r="AC40" s="116"/>
      <c r="AD40" s="115">
        <v>0</v>
      </c>
      <c r="AE40" s="297"/>
      <c r="AF40" s="297"/>
      <c r="AG40" s="297"/>
      <c r="AH40" s="297"/>
      <c r="AI40" s="115">
        <v>0</v>
      </c>
      <c r="AJ40" s="297"/>
      <c r="AK40" s="297"/>
      <c r="AL40" s="297"/>
      <c r="AM40" s="297"/>
      <c r="AN40" s="115">
        <v>0</v>
      </c>
      <c r="AO40" s="116"/>
      <c r="AP40" s="116"/>
      <c r="AQ40" s="116"/>
      <c r="AR40" s="116"/>
      <c r="AS40" s="115">
        <v>38268</v>
      </c>
      <c r="AT40" s="119">
        <v>0</v>
      </c>
      <c r="AU40" s="119">
        <v>0</v>
      </c>
      <c r="AV40" s="119">
        <v>0</v>
      </c>
      <c r="AW40" s="324"/>
    </row>
    <row r="41" spans="1:49" s="11" customFormat="1" ht="25.5" x14ac:dyDescent="0.2">
      <c r="A41" s="41"/>
      <c r="B41" s="164" t="s">
        <v>258</v>
      </c>
      <c r="C41" s="68" t="s">
        <v>129</v>
      </c>
      <c r="D41" s="115">
        <v>1</v>
      </c>
      <c r="E41" s="116">
        <v>1</v>
      </c>
      <c r="F41" s="116"/>
      <c r="G41" s="116"/>
      <c r="H41" s="116"/>
      <c r="I41" s="115">
        <v>0</v>
      </c>
      <c r="J41" s="115">
        <v>0</v>
      </c>
      <c r="K41" s="116">
        <v>0</v>
      </c>
      <c r="L41" s="116"/>
      <c r="M41" s="116"/>
      <c r="N41" s="116"/>
      <c r="O41" s="115">
        <v>0</v>
      </c>
      <c r="P41" s="115">
        <v>230</v>
      </c>
      <c r="Q41" s="116">
        <v>230</v>
      </c>
      <c r="R41" s="116"/>
      <c r="S41" s="116"/>
      <c r="T41" s="116"/>
      <c r="U41" s="115">
        <v>0</v>
      </c>
      <c r="V41" s="116">
        <v>0</v>
      </c>
      <c r="W41" s="116"/>
      <c r="X41" s="115">
        <v>0</v>
      </c>
      <c r="Y41" s="116">
        <v>0</v>
      </c>
      <c r="Z41" s="116"/>
      <c r="AA41" s="115">
        <v>0</v>
      </c>
      <c r="AB41" s="116">
        <v>0</v>
      </c>
      <c r="AC41" s="116"/>
      <c r="AD41" s="115">
        <v>0</v>
      </c>
      <c r="AE41" s="297"/>
      <c r="AF41" s="297"/>
      <c r="AG41" s="297"/>
      <c r="AH41" s="297"/>
      <c r="AI41" s="115">
        <v>0</v>
      </c>
      <c r="AJ41" s="297"/>
      <c r="AK41" s="297"/>
      <c r="AL41" s="297"/>
      <c r="AM41" s="297"/>
      <c r="AN41" s="115">
        <v>0</v>
      </c>
      <c r="AO41" s="116"/>
      <c r="AP41" s="116"/>
      <c r="AQ41" s="116"/>
      <c r="AR41" s="116"/>
      <c r="AS41" s="115">
        <v>76535</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35</v>
      </c>
      <c r="Q42" s="116">
        <f>P42</f>
        <v>35</v>
      </c>
      <c r="R42" s="116"/>
      <c r="S42" s="116"/>
      <c r="T42" s="116"/>
      <c r="U42" s="115">
        <v>0</v>
      </c>
      <c r="V42" s="116">
        <f>U42</f>
        <v>0</v>
      </c>
      <c r="W42" s="116"/>
      <c r="X42" s="115">
        <v>0</v>
      </c>
      <c r="Y42" s="116">
        <f>X42</f>
        <v>0</v>
      </c>
      <c r="Z42" s="116"/>
      <c r="AA42" s="115">
        <v>0</v>
      </c>
      <c r="AB42" s="116">
        <f>AA42</f>
        <v>0</v>
      </c>
      <c r="AC42" s="116"/>
      <c r="AD42" s="115">
        <v>0</v>
      </c>
      <c r="AE42" s="297"/>
      <c r="AF42" s="297"/>
      <c r="AG42" s="297"/>
      <c r="AH42" s="297"/>
      <c r="AI42" s="115">
        <v>0</v>
      </c>
      <c r="AJ42" s="297"/>
      <c r="AK42" s="297"/>
      <c r="AL42" s="297"/>
      <c r="AM42" s="297"/>
      <c r="AN42" s="115">
        <v>0</v>
      </c>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43</v>
      </c>
      <c r="E44" s="124">
        <v>43</v>
      </c>
      <c r="F44" s="124"/>
      <c r="G44" s="124"/>
      <c r="H44" s="124"/>
      <c r="I44" s="123">
        <v>0</v>
      </c>
      <c r="J44" s="123">
        <v>0</v>
      </c>
      <c r="K44" s="124">
        <v>0</v>
      </c>
      <c r="L44" s="124"/>
      <c r="M44" s="124"/>
      <c r="N44" s="124"/>
      <c r="O44" s="123">
        <v>0</v>
      </c>
      <c r="P44" s="123">
        <v>25532</v>
      </c>
      <c r="Q44" s="124">
        <v>25029</v>
      </c>
      <c r="R44" s="124"/>
      <c r="S44" s="124"/>
      <c r="T44" s="124"/>
      <c r="U44" s="123">
        <v>0</v>
      </c>
      <c r="V44" s="124">
        <v>0</v>
      </c>
      <c r="W44" s="124"/>
      <c r="X44" s="123">
        <v>0</v>
      </c>
      <c r="Y44" s="124">
        <v>0</v>
      </c>
      <c r="Z44" s="124"/>
      <c r="AA44" s="123">
        <v>0</v>
      </c>
      <c r="AB44" s="124">
        <v>0</v>
      </c>
      <c r="AC44" s="124"/>
      <c r="AD44" s="123">
        <v>0</v>
      </c>
      <c r="AE44" s="301"/>
      <c r="AF44" s="301"/>
      <c r="AG44" s="301"/>
      <c r="AH44" s="302"/>
      <c r="AI44" s="123">
        <v>0</v>
      </c>
      <c r="AJ44" s="301"/>
      <c r="AK44" s="301"/>
      <c r="AL44" s="301"/>
      <c r="AM44" s="302"/>
      <c r="AN44" s="123">
        <v>0</v>
      </c>
      <c r="AO44" s="124"/>
      <c r="AP44" s="124"/>
      <c r="AQ44" s="124"/>
      <c r="AR44" s="124"/>
      <c r="AS44" s="123">
        <v>23603</v>
      </c>
      <c r="AT44" s="125">
        <v>0</v>
      </c>
      <c r="AU44" s="125">
        <v>0</v>
      </c>
      <c r="AV44" s="125">
        <v>0</v>
      </c>
      <c r="AW44" s="323"/>
    </row>
    <row r="45" spans="1:49" x14ac:dyDescent="0.2">
      <c r="B45" s="167" t="s">
        <v>262</v>
      </c>
      <c r="C45" s="68" t="s">
        <v>19</v>
      </c>
      <c r="D45" s="115">
        <v>13</v>
      </c>
      <c r="E45" s="116">
        <f>D45</f>
        <v>13</v>
      </c>
      <c r="F45" s="116"/>
      <c r="G45" s="116"/>
      <c r="H45" s="116"/>
      <c r="I45" s="115">
        <v>0</v>
      </c>
      <c r="J45" s="115">
        <v>0</v>
      </c>
      <c r="K45" s="116">
        <f>J45</f>
        <v>0</v>
      </c>
      <c r="L45" s="116"/>
      <c r="M45" s="116"/>
      <c r="N45" s="116"/>
      <c r="O45" s="115">
        <v>0</v>
      </c>
      <c r="P45" s="115">
        <v>5323</v>
      </c>
      <c r="Q45" s="116">
        <f>P45</f>
        <v>5323</v>
      </c>
      <c r="R45" s="116"/>
      <c r="S45" s="116"/>
      <c r="T45" s="116"/>
      <c r="U45" s="115">
        <v>0</v>
      </c>
      <c r="V45" s="116">
        <f>U45</f>
        <v>0</v>
      </c>
      <c r="W45" s="116"/>
      <c r="X45" s="115">
        <v>0</v>
      </c>
      <c r="Y45" s="116">
        <f>X45</f>
        <v>0</v>
      </c>
      <c r="Z45" s="116"/>
      <c r="AA45" s="115">
        <v>0</v>
      </c>
      <c r="AB45" s="116">
        <f>AA45</f>
        <v>0</v>
      </c>
      <c r="AC45" s="116"/>
      <c r="AD45" s="115">
        <v>0</v>
      </c>
      <c r="AE45" s="297"/>
      <c r="AF45" s="297"/>
      <c r="AG45" s="297"/>
      <c r="AH45" s="297"/>
      <c r="AI45" s="115">
        <v>0</v>
      </c>
      <c r="AJ45" s="297"/>
      <c r="AK45" s="297"/>
      <c r="AL45" s="297"/>
      <c r="AM45" s="297"/>
      <c r="AN45" s="115">
        <v>0</v>
      </c>
      <c r="AO45" s="116"/>
      <c r="AP45" s="116"/>
      <c r="AQ45" s="116"/>
      <c r="AR45" s="116"/>
      <c r="AS45" s="115">
        <v>1625116</v>
      </c>
      <c r="AT45" s="119">
        <v>0</v>
      </c>
      <c r="AU45" s="119">
        <v>0</v>
      </c>
      <c r="AV45" s="119">
        <v>0</v>
      </c>
      <c r="AW45" s="324"/>
    </row>
    <row r="46" spans="1:49" x14ac:dyDescent="0.2">
      <c r="B46" s="167" t="s">
        <v>263</v>
      </c>
      <c r="C46" s="68" t="s">
        <v>20</v>
      </c>
      <c r="D46" s="115">
        <v>2</v>
      </c>
      <c r="E46" s="116">
        <f>D46</f>
        <v>2</v>
      </c>
      <c r="F46" s="116"/>
      <c r="G46" s="116"/>
      <c r="H46" s="116"/>
      <c r="I46" s="115">
        <v>0</v>
      </c>
      <c r="J46" s="115">
        <v>0</v>
      </c>
      <c r="K46" s="116">
        <f>J46</f>
        <v>0</v>
      </c>
      <c r="L46" s="116"/>
      <c r="M46" s="116"/>
      <c r="N46" s="116"/>
      <c r="O46" s="115">
        <v>0</v>
      </c>
      <c r="P46" s="115">
        <v>980</v>
      </c>
      <c r="Q46" s="116">
        <f>P46</f>
        <v>980</v>
      </c>
      <c r="R46" s="116"/>
      <c r="S46" s="116"/>
      <c r="T46" s="116"/>
      <c r="U46" s="115">
        <v>0</v>
      </c>
      <c r="V46" s="116">
        <f>U46</f>
        <v>0</v>
      </c>
      <c r="W46" s="116"/>
      <c r="X46" s="115">
        <v>0</v>
      </c>
      <c r="Y46" s="116">
        <f>X46</f>
        <v>0</v>
      </c>
      <c r="Z46" s="116"/>
      <c r="AA46" s="115">
        <v>0</v>
      </c>
      <c r="AB46" s="116">
        <f>AA46</f>
        <v>0</v>
      </c>
      <c r="AC46" s="116"/>
      <c r="AD46" s="115">
        <v>0</v>
      </c>
      <c r="AE46" s="297"/>
      <c r="AF46" s="297"/>
      <c r="AG46" s="297"/>
      <c r="AH46" s="297"/>
      <c r="AI46" s="115">
        <v>0</v>
      </c>
      <c r="AJ46" s="297"/>
      <c r="AK46" s="297"/>
      <c r="AL46" s="297"/>
      <c r="AM46" s="297"/>
      <c r="AN46" s="115">
        <v>0</v>
      </c>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25737</v>
      </c>
      <c r="Q47" s="116">
        <f>P47</f>
        <v>25737</v>
      </c>
      <c r="R47" s="116"/>
      <c r="S47" s="116"/>
      <c r="T47" s="116"/>
      <c r="U47" s="115">
        <v>0</v>
      </c>
      <c r="V47" s="116">
        <f>U47</f>
        <v>0</v>
      </c>
      <c r="W47" s="116"/>
      <c r="X47" s="115">
        <v>0</v>
      </c>
      <c r="Y47" s="116">
        <f>X47</f>
        <v>0</v>
      </c>
      <c r="Z47" s="116"/>
      <c r="AA47" s="115">
        <v>0</v>
      </c>
      <c r="AB47" s="116">
        <f>AA47</f>
        <v>0</v>
      </c>
      <c r="AC47" s="116"/>
      <c r="AD47" s="115">
        <v>0</v>
      </c>
      <c r="AE47" s="297"/>
      <c r="AF47" s="297"/>
      <c r="AG47" s="297"/>
      <c r="AH47" s="297"/>
      <c r="AI47" s="115">
        <v>0</v>
      </c>
      <c r="AJ47" s="297"/>
      <c r="AK47" s="297"/>
      <c r="AL47" s="297"/>
      <c r="AM47" s="297"/>
      <c r="AN47" s="115">
        <v>0</v>
      </c>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22</v>
      </c>
      <c r="Q49" s="116">
        <f>P49</f>
        <v>22</v>
      </c>
      <c r="R49" s="116"/>
      <c r="S49" s="116"/>
      <c r="T49" s="116"/>
      <c r="U49" s="115">
        <v>0</v>
      </c>
      <c r="V49" s="116">
        <f>U49</f>
        <v>0</v>
      </c>
      <c r="W49" s="116"/>
      <c r="X49" s="115">
        <v>0</v>
      </c>
      <c r="Y49" s="116">
        <f>X49</f>
        <v>0</v>
      </c>
      <c r="Z49" s="116"/>
      <c r="AA49" s="115">
        <v>0</v>
      </c>
      <c r="AB49" s="116">
        <f>AA49</f>
        <v>0</v>
      </c>
      <c r="AC49" s="116"/>
      <c r="AD49" s="115">
        <v>0</v>
      </c>
      <c r="AE49" s="297"/>
      <c r="AF49" s="297"/>
      <c r="AG49" s="297"/>
      <c r="AH49" s="297"/>
      <c r="AI49" s="115">
        <v>0</v>
      </c>
      <c r="AJ49" s="297"/>
      <c r="AK49" s="297"/>
      <c r="AL49" s="297"/>
      <c r="AM49" s="297"/>
      <c r="AN49" s="115">
        <v>0</v>
      </c>
      <c r="AO49" s="116"/>
      <c r="AP49" s="116"/>
      <c r="AQ49" s="116"/>
      <c r="AR49" s="116"/>
      <c r="AS49" s="115">
        <v>0</v>
      </c>
      <c r="AT49" s="119">
        <v>0</v>
      </c>
      <c r="AU49" s="119">
        <v>0</v>
      </c>
      <c r="AV49" s="119">
        <v>0</v>
      </c>
      <c r="AW49" s="324"/>
    </row>
    <row r="50" spans="2:49" ht="25.5" x14ac:dyDescent="0.2">
      <c r="B50" s="161" t="s">
        <v>266</v>
      </c>
      <c r="C50" s="68"/>
      <c r="D50" s="115">
        <v>2</v>
      </c>
      <c r="E50" s="116">
        <f>D50</f>
        <v>2</v>
      </c>
      <c r="F50" s="116"/>
      <c r="G50" s="116"/>
      <c r="H50" s="116"/>
      <c r="I50" s="115">
        <v>0</v>
      </c>
      <c r="J50" s="115">
        <v>0</v>
      </c>
      <c r="K50" s="116">
        <f>J50</f>
        <v>0</v>
      </c>
      <c r="L50" s="116"/>
      <c r="M50" s="116"/>
      <c r="N50" s="116"/>
      <c r="O50" s="115">
        <v>0</v>
      </c>
      <c r="P50" s="115">
        <v>980</v>
      </c>
      <c r="Q50" s="116">
        <f>P50</f>
        <v>980</v>
      </c>
      <c r="R50" s="116"/>
      <c r="S50" s="116"/>
      <c r="T50" s="116"/>
      <c r="U50" s="115">
        <v>0</v>
      </c>
      <c r="V50" s="116">
        <f>U50</f>
        <v>0</v>
      </c>
      <c r="W50" s="116"/>
      <c r="X50" s="115">
        <v>0</v>
      </c>
      <c r="Y50" s="116">
        <f>X50</f>
        <v>0</v>
      </c>
      <c r="Z50" s="116"/>
      <c r="AA50" s="115">
        <v>0</v>
      </c>
      <c r="AB50" s="116">
        <f>AA50</f>
        <v>0</v>
      </c>
      <c r="AC50" s="116"/>
      <c r="AD50" s="115">
        <v>0</v>
      </c>
      <c r="AE50" s="297"/>
      <c r="AF50" s="297"/>
      <c r="AG50" s="297"/>
      <c r="AH50" s="297"/>
      <c r="AI50" s="115">
        <v>0</v>
      </c>
      <c r="AJ50" s="297"/>
      <c r="AK50" s="297"/>
      <c r="AL50" s="297"/>
      <c r="AM50" s="297"/>
      <c r="AN50" s="115">
        <v>0</v>
      </c>
      <c r="AO50" s="116"/>
      <c r="AP50" s="116"/>
      <c r="AQ50" s="116"/>
      <c r="AR50" s="116"/>
      <c r="AS50" s="115">
        <v>0</v>
      </c>
      <c r="AT50" s="119">
        <v>0</v>
      </c>
      <c r="AU50" s="119">
        <v>0</v>
      </c>
      <c r="AV50" s="119">
        <v>0</v>
      </c>
      <c r="AW50" s="324"/>
    </row>
    <row r="51" spans="2:49" x14ac:dyDescent="0.2">
      <c r="B51" s="161" t="s">
        <v>267</v>
      </c>
      <c r="C51" s="68"/>
      <c r="D51" s="115">
        <v>262</v>
      </c>
      <c r="E51" s="116">
        <f>D51</f>
        <v>262</v>
      </c>
      <c r="F51" s="116"/>
      <c r="G51" s="116"/>
      <c r="H51" s="116"/>
      <c r="I51" s="115">
        <v>0</v>
      </c>
      <c r="J51" s="115">
        <v>0</v>
      </c>
      <c r="K51" s="116">
        <f>J51</f>
        <v>0</v>
      </c>
      <c r="L51" s="116"/>
      <c r="M51" s="116"/>
      <c r="N51" s="116"/>
      <c r="O51" s="115">
        <v>0</v>
      </c>
      <c r="P51" s="115">
        <v>109649</v>
      </c>
      <c r="Q51" s="116">
        <f>P51</f>
        <v>109649</v>
      </c>
      <c r="R51" s="116"/>
      <c r="S51" s="116"/>
      <c r="T51" s="116"/>
      <c r="U51" s="115">
        <v>0</v>
      </c>
      <c r="V51" s="116">
        <f>U51</f>
        <v>0</v>
      </c>
      <c r="W51" s="116"/>
      <c r="X51" s="115">
        <v>0</v>
      </c>
      <c r="Y51" s="116">
        <f>X51</f>
        <v>0</v>
      </c>
      <c r="Z51" s="116"/>
      <c r="AA51" s="115">
        <v>0</v>
      </c>
      <c r="AB51" s="116">
        <f>AA51</f>
        <v>0</v>
      </c>
      <c r="AC51" s="116"/>
      <c r="AD51" s="115">
        <v>0</v>
      </c>
      <c r="AE51" s="297"/>
      <c r="AF51" s="297"/>
      <c r="AG51" s="297"/>
      <c r="AH51" s="297"/>
      <c r="AI51" s="115">
        <v>0</v>
      </c>
      <c r="AJ51" s="297"/>
      <c r="AK51" s="297"/>
      <c r="AL51" s="297"/>
      <c r="AM51" s="297"/>
      <c r="AN51" s="115">
        <v>0</v>
      </c>
      <c r="AO51" s="116"/>
      <c r="AP51" s="116"/>
      <c r="AQ51" s="116"/>
      <c r="AR51" s="116"/>
      <c r="AS51" s="115">
        <v>6033680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35</v>
      </c>
      <c r="Q53" s="116">
        <f>P53</f>
        <v>35</v>
      </c>
      <c r="R53" s="116"/>
      <c r="S53" s="295"/>
      <c r="T53" s="295"/>
      <c r="U53" s="115">
        <v>0</v>
      </c>
      <c r="V53" s="116">
        <f>U53</f>
        <v>0</v>
      </c>
      <c r="W53" s="116"/>
      <c r="X53" s="115">
        <v>0</v>
      </c>
      <c r="Y53" s="116">
        <f>X53</f>
        <v>0</v>
      </c>
      <c r="Z53" s="116"/>
      <c r="AA53" s="115">
        <v>0</v>
      </c>
      <c r="AB53" s="116">
        <f>AA53</f>
        <v>0</v>
      </c>
      <c r="AC53" s="116"/>
      <c r="AD53" s="115">
        <v>0</v>
      </c>
      <c r="AE53" s="297"/>
      <c r="AF53" s="297"/>
      <c r="AG53" s="297"/>
      <c r="AH53" s="297"/>
      <c r="AI53" s="115">
        <v>0</v>
      </c>
      <c r="AJ53" s="297"/>
      <c r="AK53" s="297"/>
      <c r="AL53" s="297"/>
      <c r="AM53" s="297"/>
      <c r="AN53" s="115">
        <v>0</v>
      </c>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62</v>
      </c>
      <c r="Q56" s="128">
        <f>P56</f>
        <v>62</v>
      </c>
      <c r="R56" s="128"/>
      <c r="S56" s="128"/>
      <c r="T56" s="128"/>
      <c r="U56" s="127">
        <v>0</v>
      </c>
      <c r="V56" s="128">
        <f>U56</f>
        <v>0</v>
      </c>
      <c r="W56" s="128"/>
      <c r="X56" s="127">
        <v>0</v>
      </c>
      <c r="Y56" s="128">
        <f>X56</f>
        <v>0</v>
      </c>
      <c r="Z56" s="128"/>
      <c r="AA56" s="127">
        <v>0</v>
      </c>
      <c r="AB56" s="128">
        <f>AA56</f>
        <v>0</v>
      </c>
      <c r="AC56" s="128"/>
      <c r="AD56" s="127">
        <v>0</v>
      </c>
      <c r="AE56" s="306"/>
      <c r="AF56" s="306"/>
      <c r="AG56" s="306"/>
      <c r="AH56" s="307"/>
      <c r="AI56" s="127">
        <v>0</v>
      </c>
      <c r="AJ56" s="306"/>
      <c r="AK56" s="306"/>
      <c r="AL56" s="306"/>
      <c r="AM56" s="307"/>
      <c r="AN56" s="127">
        <v>0</v>
      </c>
      <c r="AO56" s="128"/>
      <c r="AP56" s="128"/>
      <c r="AQ56" s="128"/>
      <c r="AR56" s="128"/>
      <c r="AS56" s="127">
        <v>6376</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80</v>
      </c>
      <c r="Q57" s="131">
        <f>P57</f>
        <v>80</v>
      </c>
      <c r="R57" s="131"/>
      <c r="S57" s="131"/>
      <c r="T57" s="131"/>
      <c r="U57" s="130">
        <v>0</v>
      </c>
      <c r="V57" s="131">
        <f>U57</f>
        <v>0</v>
      </c>
      <c r="W57" s="131"/>
      <c r="X57" s="130">
        <v>0</v>
      </c>
      <c r="Y57" s="131">
        <f>X57</f>
        <v>0</v>
      </c>
      <c r="Z57" s="131"/>
      <c r="AA57" s="130">
        <v>0</v>
      </c>
      <c r="AB57" s="131">
        <f>AA57</f>
        <v>0</v>
      </c>
      <c r="AC57" s="131"/>
      <c r="AD57" s="130">
        <v>0</v>
      </c>
      <c r="AE57" s="308"/>
      <c r="AF57" s="308"/>
      <c r="AG57" s="308"/>
      <c r="AH57" s="309"/>
      <c r="AI57" s="130">
        <v>0</v>
      </c>
      <c r="AJ57" s="308"/>
      <c r="AK57" s="308"/>
      <c r="AL57" s="308"/>
      <c r="AM57" s="309"/>
      <c r="AN57" s="130">
        <v>0</v>
      </c>
      <c r="AO57" s="131"/>
      <c r="AP57" s="131"/>
      <c r="AQ57" s="131"/>
      <c r="AR57" s="131"/>
      <c r="AS57" s="130">
        <v>6376</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7</v>
      </c>
      <c r="Q58" s="131">
        <f>P58</f>
        <v>7</v>
      </c>
      <c r="R58" s="131"/>
      <c r="S58" s="131"/>
      <c r="T58" s="131"/>
      <c r="U58" s="336"/>
      <c r="V58" s="337"/>
      <c r="W58" s="337"/>
      <c r="X58" s="130">
        <v>0</v>
      </c>
      <c r="Y58" s="131">
        <f>X58</f>
        <v>0</v>
      </c>
      <c r="Z58" s="131"/>
      <c r="AA58" s="130">
        <v>0</v>
      </c>
      <c r="AB58" s="131">
        <f>AA58</f>
        <v>0</v>
      </c>
      <c r="AC58" s="131"/>
      <c r="AD58" s="130">
        <v>0</v>
      </c>
      <c r="AE58" s="308"/>
      <c r="AF58" s="308"/>
      <c r="AG58" s="308"/>
      <c r="AH58" s="309"/>
      <c r="AI58" s="130">
        <v>0</v>
      </c>
      <c r="AJ58" s="308"/>
      <c r="AK58" s="308"/>
      <c r="AL58" s="308"/>
      <c r="AM58" s="309"/>
      <c r="AN58" s="336"/>
      <c r="AO58" s="337"/>
      <c r="AP58" s="337"/>
      <c r="AQ58" s="337"/>
      <c r="AR58" s="337"/>
      <c r="AS58" s="130">
        <v>6376</v>
      </c>
      <c r="AT58" s="132">
        <v>0</v>
      </c>
      <c r="AU58" s="132">
        <v>0</v>
      </c>
      <c r="AV58" s="132">
        <v>0</v>
      </c>
      <c r="AW58" s="316"/>
    </row>
    <row r="59" spans="2:49" x14ac:dyDescent="0.2">
      <c r="B59" s="167" t="s">
        <v>275</v>
      </c>
      <c r="C59" s="68" t="s">
        <v>27</v>
      </c>
      <c r="D59" s="130">
        <v>4</v>
      </c>
      <c r="E59" s="131">
        <v>4</v>
      </c>
      <c r="F59" s="131"/>
      <c r="G59" s="131"/>
      <c r="H59" s="131"/>
      <c r="I59" s="130">
        <v>0</v>
      </c>
      <c r="J59" s="130">
        <v>0</v>
      </c>
      <c r="K59" s="131">
        <v>0</v>
      </c>
      <c r="L59" s="131"/>
      <c r="M59" s="131"/>
      <c r="N59" s="131"/>
      <c r="O59" s="130">
        <v>0</v>
      </c>
      <c r="P59" s="130">
        <v>1671</v>
      </c>
      <c r="Q59" s="131">
        <v>1671</v>
      </c>
      <c r="R59" s="131"/>
      <c r="S59" s="131"/>
      <c r="T59" s="131"/>
      <c r="U59" s="130">
        <v>0</v>
      </c>
      <c r="V59" s="131">
        <v>0</v>
      </c>
      <c r="W59" s="131"/>
      <c r="X59" s="130">
        <v>0</v>
      </c>
      <c r="Y59" s="131">
        <v>0</v>
      </c>
      <c r="Z59" s="131"/>
      <c r="AA59" s="130">
        <v>0</v>
      </c>
      <c r="AB59" s="131">
        <v>0</v>
      </c>
      <c r="AC59" s="131"/>
      <c r="AD59" s="130">
        <v>0</v>
      </c>
      <c r="AE59" s="308"/>
      <c r="AF59" s="308"/>
      <c r="AG59" s="308"/>
      <c r="AH59" s="309"/>
      <c r="AI59" s="130">
        <v>0</v>
      </c>
      <c r="AJ59" s="308"/>
      <c r="AK59" s="308"/>
      <c r="AL59" s="308"/>
      <c r="AM59" s="309"/>
      <c r="AN59" s="130">
        <v>0</v>
      </c>
      <c r="AO59" s="131"/>
      <c r="AP59" s="131"/>
      <c r="AQ59" s="131"/>
      <c r="AR59" s="131"/>
      <c r="AS59" s="130">
        <v>73711</v>
      </c>
      <c r="AT59" s="132">
        <v>0</v>
      </c>
      <c r="AU59" s="132">
        <v>0</v>
      </c>
      <c r="AV59" s="132">
        <v>0</v>
      </c>
      <c r="AW59" s="316"/>
    </row>
    <row r="60" spans="2:49" x14ac:dyDescent="0.2">
      <c r="B60" s="167" t="s">
        <v>276</v>
      </c>
      <c r="C60" s="68"/>
      <c r="D60" s="133">
        <f>D59/12</f>
        <v>0.33333333333333331</v>
      </c>
      <c r="E60" s="134">
        <f>E59/12</f>
        <v>0.33333333333333331</v>
      </c>
      <c r="F60" s="134"/>
      <c r="G60" s="134"/>
      <c r="H60" s="134"/>
      <c r="I60" s="133">
        <f>I59/12</f>
        <v>0</v>
      </c>
      <c r="J60" s="133">
        <f>J59/12</f>
        <v>0</v>
      </c>
      <c r="K60" s="134">
        <f>K59/12</f>
        <v>0</v>
      </c>
      <c r="L60" s="134"/>
      <c r="M60" s="134"/>
      <c r="N60" s="134"/>
      <c r="O60" s="133">
        <f>O59/12</f>
        <v>0</v>
      </c>
      <c r="P60" s="133">
        <f>P59/12</f>
        <v>139.25</v>
      </c>
      <c r="Q60" s="134">
        <f>Q59/12</f>
        <v>139.25</v>
      </c>
      <c r="R60" s="134"/>
      <c r="S60" s="134"/>
      <c r="T60" s="134"/>
      <c r="U60" s="133">
        <f>U59/12</f>
        <v>0</v>
      </c>
      <c r="V60" s="134">
        <f>V59/12</f>
        <v>0</v>
      </c>
      <c r="W60" s="134"/>
      <c r="X60" s="133">
        <f>X59/12</f>
        <v>0</v>
      </c>
      <c r="Y60" s="134">
        <f>Y59/12</f>
        <v>0</v>
      </c>
      <c r="Z60" s="134"/>
      <c r="AA60" s="133">
        <f>AA59/12</f>
        <v>0</v>
      </c>
      <c r="AB60" s="134">
        <f>AB59/12</f>
        <v>0</v>
      </c>
      <c r="AC60" s="134"/>
      <c r="AD60" s="133">
        <f>AD59/12</f>
        <v>0</v>
      </c>
      <c r="AE60" s="310"/>
      <c r="AF60" s="310"/>
      <c r="AG60" s="310"/>
      <c r="AH60" s="311"/>
      <c r="AI60" s="133">
        <f>AI59/12</f>
        <v>0</v>
      </c>
      <c r="AJ60" s="310"/>
      <c r="AK60" s="310"/>
      <c r="AL60" s="310"/>
      <c r="AM60" s="311"/>
      <c r="AN60" s="133">
        <f>AN59/12</f>
        <v>0</v>
      </c>
      <c r="AO60" s="134"/>
      <c r="AP60" s="134"/>
      <c r="AQ60" s="134"/>
      <c r="AR60" s="134"/>
      <c r="AS60" s="133">
        <f>AS59/12</f>
        <v>6142.583333333333</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27850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11915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3381</v>
      </c>
      <c r="E5" s="124">
        <v>3381</v>
      </c>
      <c r="F5" s="124"/>
      <c r="G5" s="136"/>
      <c r="H5" s="136"/>
      <c r="I5" s="123">
        <v>0</v>
      </c>
      <c r="J5" s="123">
        <v>0</v>
      </c>
      <c r="K5" s="124">
        <v>0</v>
      </c>
      <c r="L5" s="124"/>
      <c r="M5" s="124"/>
      <c r="N5" s="124"/>
      <c r="O5" s="123">
        <v>0</v>
      </c>
      <c r="P5" s="123">
        <v>1091194</v>
      </c>
      <c r="Q5" s="124">
        <v>1092486</v>
      </c>
      <c r="R5" s="124"/>
      <c r="S5" s="124"/>
      <c r="T5" s="124"/>
      <c r="U5" s="123">
        <v>0</v>
      </c>
      <c r="V5" s="124">
        <v>0</v>
      </c>
      <c r="W5" s="124"/>
      <c r="X5" s="123">
        <v>0</v>
      </c>
      <c r="Y5" s="124">
        <v>0</v>
      </c>
      <c r="Z5" s="124"/>
      <c r="AA5" s="123">
        <v>0</v>
      </c>
      <c r="AB5" s="124">
        <v>0</v>
      </c>
      <c r="AC5" s="124"/>
      <c r="AD5" s="123">
        <v>0</v>
      </c>
      <c r="AE5" s="301"/>
      <c r="AF5" s="301"/>
      <c r="AG5" s="301"/>
      <c r="AH5" s="301"/>
      <c r="AI5" s="123">
        <v>0</v>
      </c>
      <c r="AJ5" s="301"/>
      <c r="AK5" s="301"/>
      <c r="AL5" s="301"/>
      <c r="AM5" s="301"/>
      <c r="AN5" s="123">
        <v>0</v>
      </c>
      <c r="AO5" s="124"/>
      <c r="AP5" s="124"/>
      <c r="AQ5" s="124"/>
      <c r="AR5" s="124"/>
      <c r="AS5" s="123">
        <v>54170505</v>
      </c>
      <c r="AT5" s="125">
        <v>0</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v>0</v>
      </c>
      <c r="AE6" s="294"/>
      <c r="AF6" s="294"/>
      <c r="AG6" s="294"/>
      <c r="AH6" s="294"/>
      <c r="AI6" s="115">
        <v>0</v>
      </c>
      <c r="AJ6" s="294"/>
      <c r="AK6" s="294"/>
      <c r="AL6" s="294"/>
      <c r="AM6" s="294"/>
      <c r="AN6" s="115">
        <v>0</v>
      </c>
      <c r="AO6" s="116"/>
      <c r="AP6" s="116"/>
      <c r="AQ6" s="116"/>
      <c r="AR6" s="116"/>
      <c r="AS6" s="115">
        <v>0</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v>0</v>
      </c>
      <c r="AE7" s="294"/>
      <c r="AF7" s="294"/>
      <c r="AG7" s="294"/>
      <c r="AH7" s="294"/>
      <c r="AI7" s="115">
        <v>0</v>
      </c>
      <c r="AJ7" s="294"/>
      <c r="AK7" s="294"/>
      <c r="AL7" s="294"/>
      <c r="AM7" s="294"/>
      <c r="AN7" s="115">
        <v>0</v>
      </c>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f>AD38</f>
        <v>0</v>
      </c>
      <c r="AE9" s="294"/>
      <c r="AF9" s="294"/>
      <c r="AG9" s="294"/>
      <c r="AH9" s="294"/>
      <c r="AI9" s="115">
        <f>AI38</f>
        <v>0</v>
      </c>
      <c r="AJ9" s="294"/>
      <c r="AK9" s="294"/>
      <c r="AL9" s="294"/>
      <c r="AM9" s="294"/>
      <c r="AN9" s="115">
        <f>AN38</f>
        <v>0</v>
      </c>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f>AD41</f>
        <v>0</v>
      </c>
      <c r="AE11" s="294"/>
      <c r="AF11" s="294"/>
      <c r="AG11" s="294"/>
      <c r="AH11" s="294"/>
      <c r="AI11" s="115">
        <f>AI41</f>
        <v>0</v>
      </c>
      <c r="AJ11" s="294"/>
      <c r="AK11" s="294"/>
      <c r="AL11" s="294"/>
      <c r="AM11" s="294"/>
      <c r="AN11" s="115">
        <f>AN41</f>
        <v>0</v>
      </c>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f>AD43</f>
        <v>0</v>
      </c>
      <c r="AE12" s="294"/>
      <c r="AF12" s="294"/>
      <c r="AG12" s="294"/>
      <c r="AH12" s="294"/>
      <c r="AI12" s="115">
        <f>AI43</f>
        <v>0</v>
      </c>
      <c r="AJ12" s="294"/>
      <c r="AK12" s="294"/>
      <c r="AL12" s="294"/>
      <c r="AM12" s="294"/>
      <c r="AN12" s="115">
        <f>AN43</f>
        <v>0</v>
      </c>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1405</v>
      </c>
      <c r="Q13" s="116">
        <v>861</v>
      </c>
      <c r="R13" s="116"/>
      <c r="S13" s="116"/>
      <c r="T13" s="116"/>
      <c r="U13" s="115">
        <v>0</v>
      </c>
      <c r="V13" s="116">
        <v>0</v>
      </c>
      <c r="W13" s="116"/>
      <c r="X13" s="115">
        <v>0</v>
      </c>
      <c r="Y13" s="116">
        <v>0</v>
      </c>
      <c r="Z13" s="116"/>
      <c r="AA13" s="115">
        <v>0</v>
      </c>
      <c r="AB13" s="116">
        <v>0</v>
      </c>
      <c r="AC13" s="116"/>
      <c r="AD13" s="115">
        <v>0</v>
      </c>
      <c r="AE13" s="294"/>
      <c r="AF13" s="294"/>
      <c r="AG13" s="294"/>
      <c r="AH13" s="294"/>
      <c r="AI13" s="115">
        <v>0</v>
      </c>
      <c r="AJ13" s="294"/>
      <c r="AK13" s="294"/>
      <c r="AL13" s="294"/>
      <c r="AM13" s="294"/>
      <c r="AN13" s="115">
        <v>0</v>
      </c>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v>0</v>
      </c>
      <c r="AE14" s="294"/>
      <c r="AF14" s="294"/>
      <c r="AG14" s="294"/>
      <c r="AH14" s="294"/>
      <c r="AI14" s="115">
        <v>0</v>
      </c>
      <c r="AJ14" s="294"/>
      <c r="AK14" s="294"/>
      <c r="AL14" s="294"/>
      <c r="AM14" s="294"/>
      <c r="AN14" s="115">
        <v>0</v>
      </c>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61</v>
      </c>
      <c r="E23" s="294"/>
      <c r="F23" s="294"/>
      <c r="G23" s="294"/>
      <c r="H23" s="294"/>
      <c r="I23" s="298"/>
      <c r="J23" s="115">
        <v>-3235</v>
      </c>
      <c r="K23" s="294"/>
      <c r="L23" s="294"/>
      <c r="M23" s="294"/>
      <c r="N23" s="294"/>
      <c r="O23" s="298"/>
      <c r="P23" s="115">
        <v>498185</v>
      </c>
      <c r="Q23" s="294"/>
      <c r="R23" s="294"/>
      <c r="S23" s="294"/>
      <c r="T23" s="294"/>
      <c r="U23" s="115">
        <v>0</v>
      </c>
      <c r="V23" s="294"/>
      <c r="W23" s="294"/>
      <c r="X23" s="115">
        <v>0</v>
      </c>
      <c r="Y23" s="294"/>
      <c r="Z23" s="294"/>
      <c r="AA23" s="115">
        <v>0</v>
      </c>
      <c r="AB23" s="294"/>
      <c r="AC23" s="294"/>
      <c r="AD23" s="115">
        <v>0</v>
      </c>
      <c r="AE23" s="294"/>
      <c r="AF23" s="294"/>
      <c r="AG23" s="294"/>
      <c r="AH23" s="294"/>
      <c r="AI23" s="115">
        <v>0</v>
      </c>
      <c r="AJ23" s="294"/>
      <c r="AK23" s="294"/>
      <c r="AL23" s="294"/>
      <c r="AM23" s="294"/>
      <c r="AN23" s="115">
        <v>0</v>
      </c>
      <c r="AO23" s="294"/>
      <c r="AP23" s="294"/>
      <c r="AQ23" s="294"/>
      <c r="AR23" s="294"/>
      <c r="AS23" s="115">
        <v>43079674</v>
      </c>
      <c r="AT23" s="119">
        <v>0</v>
      </c>
      <c r="AU23" s="119">
        <v>0</v>
      </c>
      <c r="AV23" s="317"/>
      <c r="AW23" s="324"/>
    </row>
    <row r="24" spans="2:49" ht="28.5" customHeight="1" x14ac:dyDescent="0.2">
      <c r="B24" s="184" t="s">
        <v>114</v>
      </c>
      <c r="C24" s="139"/>
      <c r="D24" s="299"/>
      <c r="E24" s="116">
        <v>61</v>
      </c>
      <c r="F24" s="116"/>
      <c r="G24" s="116"/>
      <c r="H24" s="116"/>
      <c r="I24" s="115">
        <v>0</v>
      </c>
      <c r="J24" s="299"/>
      <c r="K24" s="116">
        <v>0</v>
      </c>
      <c r="L24" s="116"/>
      <c r="M24" s="116"/>
      <c r="N24" s="116"/>
      <c r="O24" s="115">
        <v>0</v>
      </c>
      <c r="P24" s="299"/>
      <c r="Q24" s="116">
        <v>476148</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58</v>
      </c>
      <c r="E26" s="294"/>
      <c r="F26" s="294"/>
      <c r="G26" s="294"/>
      <c r="H26" s="294"/>
      <c r="I26" s="298"/>
      <c r="J26" s="115">
        <v>0</v>
      </c>
      <c r="K26" s="294"/>
      <c r="L26" s="294"/>
      <c r="M26" s="294"/>
      <c r="N26" s="294"/>
      <c r="O26" s="298"/>
      <c r="P26" s="115">
        <v>18941</v>
      </c>
      <c r="Q26" s="294"/>
      <c r="R26" s="294"/>
      <c r="S26" s="294"/>
      <c r="T26" s="294"/>
      <c r="U26" s="115">
        <v>0</v>
      </c>
      <c r="V26" s="294"/>
      <c r="W26" s="294"/>
      <c r="X26" s="115">
        <v>0</v>
      </c>
      <c r="Y26" s="294"/>
      <c r="Z26" s="294"/>
      <c r="AA26" s="115">
        <v>0</v>
      </c>
      <c r="AB26" s="294"/>
      <c r="AC26" s="294"/>
      <c r="AD26" s="115">
        <v>0</v>
      </c>
      <c r="AE26" s="294"/>
      <c r="AF26" s="294"/>
      <c r="AG26" s="294"/>
      <c r="AH26" s="294"/>
      <c r="AI26" s="115">
        <v>0</v>
      </c>
      <c r="AJ26" s="294"/>
      <c r="AK26" s="294"/>
      <c r="AL26" s="294"/>
      <c r="AM26" s="294"/>
      <c r="AN26" s="115">
        <v>0</v>
      </c>
      <c r="AO26" s="294"/>
      <c r="AP26" s="294"/>
      <c r="AQ26" s="294"/>
      <c r="AR26" s="294"/>
      <c r="AS26" s="115">
        <v>5741038</v>
      </c>
      <c r="AT26" s="119">
        <v>0</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921</v>
      </c>
      <c r="E28" s="295"/>
      <c r="F28" s="295"/>
      <c r="G28" s="295"/>
      <c r="H28" s="295"/>
      <c r="I28" s="299"/>
      <c r="J28" s="115">
        <v>2511</v>
      </c>
      <c r="K28" s="295"/>
      <c r="L28" s="295"/>
      <c r="M28" s="295"/>
      <c r="N28" s="295"/>
      <c r="O28" s="299"/>
      <c r="P28" s="115">
        <v>54335</v>
      </c>
      <c r="Q28" s="295"/>
      <c r="R28" s="295"/>
      <c r="S28" s="295"/>
      <c r="T28" s="295"/>
      <c r="U28" s="115">
        <v>0</v>
      </c>
      <c r="V28" s="295"/>
      <c r="W28" s="295"/>
      <c r="X28" s="115">
        <v>0</v>
      </c>
      <c r="Y28" s="295"/>
      <c r="Z28" s="295"/>
      <c r="AA28" s="115">
        <v>0</v>
      </c>
      <c r="AB28" s="295"/>
      <c r="AC28" s="295"/>
      <c r="AD28" s="115">
        <v>0</v>
      </c>
      <c r="AE28" s="294"/>
      <c r="AF28" s="294"/>
      <c r="AG28" s="294"/>
      <c r="AH28" s="294"/>
      <c r="AI28" s="115">
        <v>0</v>
      </c>
      <c r="AJ28" s="294"/>
      <c r="AK28" s="294"/>
      <c r="AL28" s="294"/>
      <c r="AM28" s="294"/>
      <c r="AN28" s="115">
        <v>0</v>
      </c>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v>0</v>
      </c>
      <c r="AE30" s="294"/>
      <c r="AF30" s="294"/>
      <c r="AG30" s="294"/>
      <c r="AH30" s="294"/>
      <c r="AI30" s="115">
        <v>0</v>
      </c>
      <c r="AJ30" s="294"/>
      <c r="AK30" s="294"/>
      <c r="AL30" s="294"/>
      <c r="AM30" s="294"/>
      <c r="AN30" s="115">
        <v>0</v>
      </c>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v>0</v>
      </c>
      <c r="AE32" s="294"/>
      <c r="AF32" s="294"/>
      <c r="AG32" s="294"/>
      <c r="AH32" s="294"/>
      <c r="AI32" s="115">
        <v>0</v>
      </c>
      <c r="AJ32" s="294"/>
      <c r="AK32" s="294"/>
      <c r="AL32" s="294"/>
      <c r="AM32" s="294"/>
      <c r="AN32" s="115">
        <v>0</v>
      </c>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149</v>
      </c>
      <c r="Q34" s="294"/>
      <c r="R34" s="294"/>
      <c r="S34" s="294"/>
      <c r="T34" s="294"/>
      <c r="U34" s="115">
        <v>0</v>
      </c>
      <c r="V34" s="294"/>
      <c r="W34" s="294"/>
      <c r="X34" s="115">
        <v>0</v>
      </c>
      <c r="Y34" s="294"/>
      <c r="Z34" s="294"/>
      <c r="AA34" s="115">
        <v>0</v>
      </c>
      <c r="AB34" s="294"/>
      <c r="AC34" s="294"/>
      <c r="AD34" s="115">
        <v>0</v>
      </c>
      <c r="AE34" s="294"/>
      <c r="AF34" s="294"/>
      <c r="AG34" s="294"/>
      <c r="AH34" s="294"/>
      <c r="AI34" s="115">
        <v>0</v>
      </c>
      <c r="AJ34" s="294"/>
      <c r="AK34" s="294"/>
      <c r="AL34" s="294"/>
      <c r="AM34" s="294"/>
      <c r="AN34" s="115">
        <v>0</v>
      </c>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149</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8</v>
      </c>
      <c r="E36" s="116">
        <f>D36</f>
        <v>8</v>
      </c>
      <c r="F36" s="116"/>
      <c r="G36" s="116"/>
      <c r="H36" s="116"/>
      <c r="I36" s="115">
        <v>0</v>
      </c>
      <c r="J36" s="115">
        <v>61</v>
      </c>
      <c r="K36" s="116">
        <f>J36</f>
        <v>61</v>
      </c>
      <c r="L36" s="116"/>
      <c r="M36" s="116"/>
      <c r="N36" s="116"/>
      <c r="O36" s="115">
        <v>0</v>
      </c>
      <c r="P36" s="115">
        <v>371</v>
      </c>
      <c r="Q36" s="116">
        <f>P36</f>
        <v>371</v>
      </c>
      <c r="R36" s="116"/>
      <c r="S36" s="116"/>
      <c r="T36" s="116"/>
      <c r="U36" s="115">
        <v>0</v>
      </c>
      <c r="V36" s="116">
        <f>U36</f>
        <v>0</v>
      </c>
      <c r="W36" s="116"/>
      <c r="X36" s="115">
        <v>0</v>
      </c>
      <c r="Y36" s="116">
        <f>X36</f>
        <v>0</v>
      </c>
      <c r="Z36" s="116"/>
      <c r="AA36" s="115">
        <v>0</v>
      </c>
      <c r="AB36" s="116">
        <f>AA36</f>
        <v>0</v>
      </c>
      <c r="AC36" s="116"/>
      <c r="AD36" s="115">
        <v>0</v>
      </c>
      <c r="AE36" s="294"/>
      <c r="AF36" s="294"/>
      <c r="AG36" s="294"/>
      <c r="AH36" s="294"/>
      <c r="AI36" s="115">
        <v>0</v>
      </c>
      <c r="AJ36" s="294"/>
      <c r="AK36" s="294"/>
      <c r="AL36" s="294"/>
      <c r="AM36" s="294"/>
      <c r="AN36" s="115">
        <v>0</v>
      </c>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v>0</v>
      </c>
      <c r="AE38" s="294"/>
      <c r="AF38" s="294"/>
      <c r="AG38" s="294"/>
      <c r="AH38" s="294"/>
      <c r="AI38" s="115">
        <v>0</v>
      </c>
      <c r="AJ38" s="294"/>
      <c r="AK38" s="294"/>
      <c r="AL38" s="294"/>
      <c r="AM38" s="294"/>
      <c r="AN38" s="115">
        <v>0</v>
      </c>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v>0</v>
      </c>
      <c r="AE41" s="294"/>
      <c r="AF41" s="294"/>
      <c r="AG41" s="294"/>
      <c r="AH41" s="294"/>
      <c r="AI41" s="115">
        <v>0</v>
      </c>
      <c r="AJ41" s="294"/>
      <c r="AK41" s="294"/>
      <c r="AL41" s="294"/>
      <c r="AM41" s="294"/>
      <c r="AN41" s="115">
        <v>0</v>
      </c>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v>0</v>
      </c>
      <c r="AE43" s="294"/>
      <c r="AF43" s="294"/>
      <c r="AG43" s="294"/>
      <c r="AH43" s="294"/>
      <c r="AI43" s="115">
        <v>0</v>
      </c>
      <c r="AJ43" s="294"/>
      <c r="AK43" s="294"/>
      <c r="AL43" s="294"/>
      <c r="AM43" s="294"/>
      <c r="AN43" s="115">
        <v>0</v>
      </c>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107</v>
      </c>
      <c r="Q45" s="116">
        <v>107</v>
      </c>
      <c r="R45" s="116"/>
      <c r="S45" s="116"/>
      <c r="T45" s="116"/>
      <c r="U45" s="115">
        <v>0</v>
      </c>
      <c r="V45" s="116">
        <v>0</v>
      </c>
      <c r="W45" s="116"/>
      <c r="X45" s="115">
        <v>0</v>
      </c>
      <c r="Y45" s="116">
        <v>0</v>
      </c>
      <c r="Z45" s="116"/>
      <c r="AA45" s="115">
        <v>0</v>
      </c>
      <c r="AB45" s="116">
        <v>0</v>
      </c>
      <c r="AC45" s="116"/>
      <c r="AD45" s="115">
        <v>0</v>
      </c>
      <c r="AE45" s="294"/>
      <c r="AF45" s="294"/>
      <c r="AG45" s="294"/>
      <c r="AH45" s="294"/>
      <c r="AI45" s="115">
        <v>0</v>
      </c>
      <c r="AJ45" s="294"/>
      <c r="AK45" s="294"/>
      <c r="AL45" s="294"/>
      <c r="AM45" s="294"/>
      <c r="AN45" s="115">
        <v>0</v>
      </c>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v>0</v>
      </c>
      <c r="AE46" s="294"/>
      <c r="AF46" s="294"/>
      <c r="AG46" s="294"/>
      <c r="AH46" s="294"/>
      <c r="AI46" s="115">
        <v>0</v>
      </c>
      <c r="AJ46" s="294"/>
      <c r="AK46" s="294"/>
      <c r="AL46" s="294"/>
      <c r="AM46" s="294"/>
      <c r="AN46" s="115">
        <v>0</v>
      </c>
      <c r="AO46" s="116"/>
      <c r="AP46" s="116"/>
      <c r="AQ46" s="116"/>
      <c r="AR46" s="116"/>
      <c r="AS46" s="115">
        <v>337357</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v>0</v>
      </c>
      <c r="AE47" s="294"/>
      <c r="AF47" s="294"/>
      <c r="AG47" s="294"/>
      <c r="AH47" s="294"/>
      <c r="AI47" s="115">
        <v>0</v>
      </c>
      <c r="AJ47" s="294"/>
      <c r="AK47" s="294"/>
      <c r="AL47" s="294"/>
      <c r="AM47" s="294"/>
      <c r="AN47" s="115">
        <v>0</v>
      </c>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v>0</v>
      </c>
      <c r="AE49" s="294"/>
      <c r="AF49" s="294"/>
      <c r="AG49" s="294"/>
      <c r="AH49" s="294"/>
      <c r="AI49" s="115">
        <v>0</v>
      </c>
      <c r="AJ49" s="294"/>
      <c r="AK49" s="294"/>
      <c r="AL49" s="294"/>
      <c r="AM49" s="294"/>
      <c r="AN49" s="115">
        <v>0</v>
      </c>
      <c r="AO49" s="116"/>
      <c r="AP49" s="116"/>
      <c r="AQ49" s="116"/>
      <c r="AR49" s="116"/>
      <c r="AS49" s="115">
        <v>748192</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v>0</v>
      </c>
      <c r="AE50" s="294"/>
      <c r="AF50" s="294"/>
      <c r="AG50" s="294"/>
      <c r="AH50" s="294"/>
      <c r="AI50" s="115">
        <v>0</v>
      </c>
      <c r="AJ50" s="294"/>
      <c r="AK50" s="294"/>
      <c r="AL50" s="294"/>
      <c r="AM50" s="294"/>
      <c r="AN50" s="115">
        <v>0</v>
      </c>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v>0</v>
      </c>
      <c r="AE52" s="294"/>
      <c r="AF52" s="294"/>
      <c r="AG52" s="294"/>
      <c r="AH52" s="294"/>
      <c r="AI52" s="115">
        <v>0</v>
      </c>
      <c r="AJ52" s="294"/>
      <c r="AK52" s="294"/>
      <c r="AL52" s="294"/>
      <c r="AM52" s="294"/>
      <c r="AN52" s="115">
        <v>0</v>
      </c>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v>0</v>
      </c>
      <c r="AE53" s="294"/>
      <c r="AF53" s="294"/>
      <c r="AG53" s="294"/>
      <c r="AH53" s="294"/>
      <c r="AI53" s="115">
        <v>0</v>
      </c>
      <c r="AJ53" s="294"/>
      <c r="AK53" s="294"/>
      <c r="AL53" s="294"/>
      <c r="AM53" s="294"/>
      <c r="AN53" s="115">
        <v>0</v>
      </c>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-810</v>
      </c>
      <c r="E54" s="121">
        <f>E24+E27+E31+E35-E36+E39+E42+E45+E46-E49+E51+E52+E53</f>
        <v>53</v>
      </c>
      <c r="F54" s="121"/>
      <c r="G54" s="121"/>
      <c r="H54" s="121"/>
      <c r="I54" s="120">
        <f>I24+I27+I31+I35-I36+I39+I42+I45+I46-I49+I51+I52+I53</f>
        <v>0</v>
      </c>
      <c r="J54" s="120">
        <f>J23+J26-J28+J30-J32+J34-J36+J38+J41-J43+J45+J46-J47-J49+J50+J51+J52+J53</f>
        <v>-5807</v>
      </c>
      <c r="K54" s="121">
        <f>K24+K27+K31+K35-K36+K39+K42+K45+K46-K49+K51+K52+K53</f>
        <v>-61</v>
      </c>
      <c r="L54" s="121"/>
      <c r="M54" s="121"/>
      <c r="N54" s="121"/>
      <c r="O54" s="120">
        <f>O24+O27+O31+O35-O36+O39+O42+O45+O46-O49+O51+O52+O53</f>
        <v>0</v>
      </c>
      <c r="P54" s="120">
        <f>P23+P26-P28+P30-P32+P34-P36+P38+P41-P43+P45+P46-P47-P49+P50+P51+P52+P53</f>
        <v>462676</v>
      </c>
      <c r="Q54" s="121">
        <f>Q24+Q27+Q31+Q35-Q36+Q39+Q42+Q45+Q46-Q49+Q51+Q52+Q53</f>
        <v>476033</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f>AD23+AD26-AD28+AD30-AD32+AD34-AD36+AD38+AD41-AD43+AD45+AD46-AD47-AD49+AD50+AD51+AD52+AD53</f>
        <v>0</v>
      </c>
      <c r="AE54" s="294"/>
      <c r="AF54" s="294"/>
      <c r="AG54" s="294"/>
      <c r="AH54" s="294"/>
      <c r="AI54" s="120">
        <f>AI23+AI26-AI28+AI30-AI32+AI34-AI36+AI38+AI41-AI43+AI45+AI46-AI47-AI49+AI50+AI51+AI52+AI53</f>
        <v>0</v>
      </c>
      <c r="AJ54" s="294"/>
      <c r="AK54" s="294"/>
      <c r="AL54" s="294"/>
      <c r="AM54" s="294"/>
      <c r="AN54" s="120">
        <f>AN23+AN26-AN28+AN30-AN32+AN34-AN36+AN38+AN41-AN43+AN45+AN46-AN47-AN49+AN50+AN51+AN52+AN53</f>
        <v>0</v>
      </c>
      <c r="AO54" s="121"/>
      <c r="AP54" s="121"/>
      <c r="AQ54" s="121"/>
      <c r="AR54" s="121"/>
      <c r="AS54" s="120">
        <f>AS23+AS26-AS28+AS30-AS32+AS34-AS36+AS38+AS41-AS43+AS45+AS46-AS47-AS49+AS50+AS51+AS52+AS53</f>
        <v>48409877</v>
      </c>
      <c r="AT54" s="122">
        <f>AT23+AT26-AT28+AT30-AT32+AT34-AT36+AT38+AT41-AT43+AT45+AT46-AT47-AT49+AT50+AT51+AT52+AT53</f>
        <v>0</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f>MIN(AD56,AD57)</f>
        <v>0</v>
      </c>
      <c r="AE55" s="294"/>
      <c r="AF55" s="294"/>
      <c r="AG55" s="294"/>
      <c r="AH55" s="294"/>
      <c r="AI55" s="120">
        <f>MIN(AI$68,AI$69)</f>
        <v>0</v>
      </c>
      <c r="AJ55" s="294"/>
      <c r="AK55" s="294"/>
      <c r="AL55" s="294"/>
      <c r="AM55" s="294"/>
      <c r="AN55" s="120">
        <f>MIN(AN$68,AN$69)</f>
        <v>0</v>
      </c>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v>0</v>
      </c>
      <c r="AE56" s="294"/>
      <c r="AF56" s="294"/>
      <c r="AG56" s="294"/>
      <c r="AH56" s="294"/>
      <c r="AI56" s="115">
        <v>0</v>
      </c>
      <c r="AJ56" s="294"/>
      <c r="AK56" s="294"/>
      <c r="AL56" s="294"/>
      <c r="AM56" s="294"/>
      <c r="AN56" s="115">
        <v>0</v>
      </c>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v>0</v>
      </c>
      <c r="AE57" s="294"/>
      <c r="AF57" s="294"/>
      <c r="AG57" s="294"/>
      <c r="AH57" s="294"/>
      <c r="AI57" s="115">
        <v>0</v>
      </c>
      <c r="AJ57" s="294"/>
      <c r="AK57" s="294"/>
      <c r="AL57" s="294"/>
      <c r="AM57" s="294"/>
      <c r="AN57" s="115">
        <v>0</v>
      </c>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41" sqref="AB4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13494.45</v>
      </c>
      <c r="D5" s="124">
        <v>45085</v>
      </c>
      <c r="E5" s="352"/>
      <c r="F5" s="352"/>
      <c r="G5" s="318"/>
      <c r="H5" s="123">
        <v>170837.11</v>
      </c>
      <c r="I5" s="124">
        <v>2233</v>
      </c>
      <c r="J5" s="352"/>
      <c r="K5" s="352"/>
      <c r="L5" s="318"/>
      <c r="M5" s="123">
        <v>875336.79</v>
      </c>
      <c r="N5" s="124">
        <v>620566</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13496</v>
      </c>
      <c r="D6" s="116">
        <v>44656</v>
      </c>
      <c r="E6" s="121">
        <f>SUM('Pt 1 Summary of Data'!E$12,'Pt 1 Summary of Data'!E$22)+SUM('Pt 1 Summary of Data'!G$12,'Pt 1 Summary of Data'!G$22)-SUM('Pt 1 Summary of Data'!H$12,'Pt 1 Summary of Data'!H$22)</f>
        <v>53</v>
      </c>
      <c r="F6" s="121">
        <f>SUM(C6:E6)</f>
        <v>58205</v>
      </c>
      <c r="G6" s="122">
        <f>'Pt 1 Summary of Data'!I12+'Pt 1 Summary of Data'!I22</f>
        <v>0</v>
      </c>
      <c r="H6" s="115">
        <v>169192</v>
      </c>
      <c r="I6" s="116">
        <v>2134</v>
      </c>
      <c r="J6" s="121">
        <f>'Pt 1 Summary of Data'!K12+'Pt 1 Summary of Data'!K22</f>
        <v>-61</v>
      </c>
      <c r="K6" s="121">
        <f>SUM(H6:J6)</f>
        <v>171265</v>
      </c>
      <c r="L6" s="122">
        <f>'Pt 1 Summary of Data'!O12+'Pt 1 Summary of Data'!O22</f>
        <v>0</v>
      </c>
      <c r="M6" s="115">
        <v>880201</v>
      </c>
      <c r="N6" s="116">
        <v>618259</v>
      </c>
      <c r="O6" s="121">
        <f>'Pt 1 Summary of Data'!Q12+'Pt 1 Summary of Data'!Q22</f>
        <v>476033</v>
      </c>
      <c r="P6" s="121">
        <f>SUM(M6:O6)</f>
        <v>1974493</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114</v>
      </c>
      <c r="D7" s="116">
        <v>81</v>
      </c>
      <c r="E7" s="121">
        <f>SUM('Pt 1 Summary of Data'!E37:E41)+MAX(0,MIN('Pt 1 Summary of Data'!E42,0.3%*('Pt 1 Summary of Data'!E5-SUM(E9:E11))))</f>
        <v>19</v>
      </c>
      <c r="F7" s="121">
        <f>SUM(C7:E7)</f>
        <v>214</v>
      </c>
      <c r="G7" s="122">
        <f>SUM('Pt 1 Summary of Data'!I37:I41)+MAX(0,MIN('Pt 1 Summary of Data'!I42,0.3%*('Pt 1 Summary of Data'!I5-SUM(G9:G10))))</f>
        <v>0</v>
      </c>
      <c r="H7" s="115">
        <v>266</v>
      </c>
      <c r="I7" s="116">
        <v>12</v>
      </c>
      <c r="J7" s="121">
        <f>SUM('Pt 1 Summary of Data'!K37:K41)+MAX(0,MIN('Pt 1 Summary of Data'!K42,0.3%*('Pt 1 Summary of Data'!K5-SUM(J10:J11))))</f>
        <v>0</v>
      </c>
      <c r="K7" s="121">
        <f>SUM(H7:J7)</f>
        <v>278</v>
      </c>
      <c r="L7" s="122">
        <f>SUM('Pt 1 Summary of Data'!O37:O41)+MAX(0,MIN('Pt 1 Summary of Data'!O42,0.3%*('Pt 1 Summary of Data'!O5-L10)))</f>
        <v>0</v>
      </c>
      <c r="M7" s="115">
        <v>8529</v>
      </c>
      <c r="N7" s="116">
        <v>7030</v>
      </c>
      <c r="O7" s="121">
        <f>SUM('Pt 1 Summary of Data'!Q37:Q41)+MAX(0,MIN('Pt 1 Summary of Data'!Q42,0.3%*('Pt 1 Summary of Data'!Q5)))</f>
        <v>8901</v>
      </c>
      <c r="P7" s="121">
        <f>SUM(M7:O7)</f>
        <v>24460</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13610</v>
      </c>
      <c r="D12" s="121">
        <f>SUM(D$6:D$7)+IF(AND(OR('Company Information'!$C$12="District of Columbia",'Company Information'!$C$12="Massachusetts",'Company Information'!$C$12="Vermont"),SUM($C$6:$F$11,$C$15:$F$16,$C$37:$D$37)&lt;&gt;0),SUM(I$6:I$7),0)</f>
        <v>44737</v>
      </c>
      <c r="E12" s="121">
        <f>SUM(E$6:E$7)-SUM(E$8:E$11)+IF(AND(OR('Company Information'!$C$12="District of Columbia",'Company Information'!$C$12="Massachusetts",'Company Information'!$C$12="Vermont"),SUM($C$6:$F$11,$C$15:$F$16,$C$37:$D$37)&lt;&gt;0),SUM(J$6:J$7)-SUM(J$10:J$11),0)</f>
        <v>72</v>
      </c>
      <c r="F12" s="121">
        <f>IFERROR(SUM(C$12:E$12)+C$17*MAX(0,E$49-C$49)+D$17*MAX(0,E$49-D$49),0)</f>
        <v>58419</v>
      </c>
      <c r="G12" s="317"/>
      <c r="H12" s="120">
        <f>SUM(H$6:H$7)+IF(AND(OR('Company Information'!$C$12="District of Columbia",'Company Information'!$C$12="Massachusetts",'Company Information'!$C$12="Vermont"),SUM($H$6:$K$11,$H$15:$K$16,$H$37:$I$37)&lt;&gt;0),SUM(C$6:C$7),0)</f>
        <v>169458</v>
      </c>
      <c r="I12" s="121">
        <f>SUM(I$6:I$7)+IF(AND(OR('Company Information'!$C$12="District of Columbia",'Company Information'!$C$12="Massachusetts",'Company Information'!$C$12="Vermont"),SUM($H$6:$K$11,$H$15:$K$16,$H$37:$I$37)&lt;&gt;0),SUM(D$6:D$7),0)</f>
        <v>2146</v>
      </c>
      <c r="J12" s="121">
        <f>SUM(J$6:J$7)-SUM(J$10:J$11)+IF(AND(OR('Company Information'!$C$12="District of Columbia",'Company Information'!$C$12="Massachusetts",'Company Information'!$C$12="Vermont"),SUM($H$6:$K$11,$H$15:$K$16,$H$37:$I$37)&lt;&gt;0),SUM(E$6:E$7)-SUM(E$8:E$11),0)</f>
        <v>-61</v>
      </c>
      <c r="K12" s="121">
        <f>IFERROR(SUM(H$12:J$12)+H$17*MAX(0,J$49-H$49)+I$17*MAX(0,J$49-I$49),0)</f>
        <v>171543</v>
      </c>
      <c r="L12" s="317"/>
      <c r="M12" s="120">
        <f>SUM(M$6:M$7)</f>
        <v>888730</v>
      </c>
      <c r="N12" s="121">
        <f>SUM(N$6:N$7)</f>
        <v>625289</v>
      </c>
      <c r="O12" s="121">
        <f>SUM(O$6:O$7)</f>
        <v>484934</v>
      </c>
      <c r="P12" s="121">
        <f>SUM(M$12:O$12)+M$17*MAX(0,O$49-M$49)+N$17*MAX(0,O$49-N$49)</f>
        <v>1998953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22995</v>
      </c>
      <c r="D15" s="124">
        <v>22378</v>
      </c>
      <c r="E15" s="112">
        <f>SUM('Pt 1 Summary of Data'!E$5:E$7)+SUM('Pt 1 Summary of Data'!G$5:G$7)-SUM('Pt 1 Summary of Data'!H$5:H$7)-SUM(E$9:E$11)+D$55</f>
        <v>3380</v>
      </c>
      <c r="F15" s="112">
        <f>SUM(C15:E15)</f>
        <v>48753</v>
      </c>
      <c r="G15" s="113">
        <f>SUM('Pt 1 Summary of Data'!I$5:I$7)-SUM(G$9:G$10)</f>
        <v>0</v>
      </c>
      <c r="H15" s="123">
        <v>42599</v>
      </c>
      <c r="I15" s="124">
        <v>3019</v>
      </c>
      <c r="J15" s="112">
        <f>SUM('Pt 1 Summary of Data'!K$5:K$7)+SUM('Pt 1 Summary of Data'!M$5:M$7)-SUM('Pt 1 Summary of Data'!N$5:N$7)-SUM(J$10:J$11)+I$55</f>
        <v>0</v>
      </c>
      <c r="K15" s="112">
        <f>SUM(H15:J15)</f>
        <v>45618</v>
      </c>
      <c r="L15" s="113">
        <f>SUM('Pt 1 Summary of Data'!O5:O7)-L10</f>
        <v>0</v>
      </c>
      <c r="M15" s="123">
        <v>1407029</v>
      </c>
      <c r="N15" s="124">
        <v>1486918</v>
      </c>
      <c r="O15" s="112">
        <f>SUM('Pt 1 Summary of Data'!Q5:Q7)+N55</f>
        <v>1091310</v>
      </c>
      <c r="P15" s="112">
        <f>SUM(M15:O15)</f>
        <v>3985257</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5307</v>
      </c>
      <c r="D16" s="116">
        <v>-6996</v>
      </c>
      <c r="E16" s="121">
        <f>'Pt 1 Summary of Data'!E25+'Pt 1 Summary of Data'!E26+'Pt 1 Summary of Data'!E27+'Pt 1 Summary of Data'!E28+'Pt 1 Summary of Data'!E30+'Pt 1 Summary of Data'!E31+'Pt 1 Summary of Data'!E34+'Pt 1 Summary of Data'!E35+'Pt 3 MLR and Rebate Calculation'!D56</f>
        <v>1525</v>
      </c>
      <c r="F16" s="121">
        <f>SUM(C16:E16)</f>
        <v>-164</v>
      </c>
      <c r="G16" s="122">
        <f>'Pt 1 Summary of Data'!I25+'Pt 1 Summary of Data'!I26+'Pt 1 Summary of Data'!I27+'Pt 1 Summary of Data'!I28+'Pt 1 Summary of Data'!I30+'Pt 1 Summary of Data'!I31+'Pt 1 Summary of Data'!I34+'Pt 1 Summary of Data'!I35</f>
        <v>0</v>
      </c>
      <c r="H16" s="115">
        <v>-58173</v>
      </c>
      <c r="I16" s="116">
        <v>2115</v>
      </c>
      <c r="J16" s="121">
        <f>'Pt 1 Summary of Data'!K25+'Pt 1 Summary of Data'!K26+'Pt 1 Summary of Data'!K27+'Pt 1 Summary of Data'!K28+'Pt 1 Summary of Data'!K30+'Pt 1 Summary of Data'!K31+'Pt 1 Summary of Data'!K34+'Pt 1 Summary of Data'!K35+'Pt 3 MLR and Rebate Calculation'!I56</f>
        <v>2227</v>
      </c>
      <c r="K16" s="121">
        <f>SUM(H16:J16)</f>
        <v>-53831</v>
      </c>
      <c r="L16" s="122">
        <f>'Pt 1 Summary of Data'!O25+'Pt 1 Summary of Data'!O26+'Pt 1 Summary of Data'!O27+'Pt 1 Summary of Data'!O28+'Pt 1 Summary of Data'!O30+'Pt 1 Summary of Data'!O31+'Pt 1 Summary of Data'!O34+'Pt 1 Summary of Data'!O35</f>
        <v>0</v>
      </c>
      <c r="M16" s="115">
        <v>121073</v>
      </c>
      <c r="N16" s="116">
        <v>303891</v>
      </c>
      <c r="O16" s="121">
        <f>'Pt 1 Summary of Data'!Q25+'Pt 1 Summary of Data'!Q26+'Pt 1 Summary of Data'!Q27+'Pt 1 Summary of Data'!Q28+'Pt 1 Summary of Data'!Q30+'Pt 1 Summary of Data'!Q31+'Pt 1 Summary of Data'!Q34+'Pt 1 Summary of Data'!Q35+'Pt 3 MLR and Rebate Calculation'!N56</f>
        <v>191662</v>
      </c>
      <c r="P16" s="121">
        <f>SUM(M16:O16)</f>
        <v>616626</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17688</v>
      </c>
      <c r="D17" s="121">
        <f>D$15-D$16+IF(AND(OR('Company Information'!$C$12="District of Columbia",'Company Information'!$C$12="Massachusetts",'Company Information'!$C$12="Vermont"),SUM($C$6:$F$11,$C$15:$F$16,$C$37:$D$37)&lt;&gt;0),I$15-I$16,0)</f>
        <v>29374</v>
      </c>
      <c r="E17" s="121">
        <f>E$15-E$16+IF(AND(OR('Company Information'!$C$12="District of Columbia",'Company Information'!$C$12="Massachusetts",'Company Information'!$C$12="Vermont"),SUM($C$6:$F$11,$C$15:$F$16,$C$37:$D$37)&lt;&gt;0),J$15-J$16,0)</f>
        <v>1855</v>
      </c>
      <c r="F17" s="121">
        <f>F$15-F$16+IF(AND(OR('Company Information'!$C$12="District of Columbia",'Company Information'!$C$12="Massachusetts",'Company Information'!$C$12="Vermont"),SUM($C$6:$F$11,$C$15:$F$16,$C$37:$D$37)&lt;&gt;0),K$15-K$16,0)</f>
        <v>48917</v>
      </c>
      <c r="G17" s="320"/>
      <c r="H17" s="120">
        <f>H$15-H$16+IF(AND(OR('Company Information'!$C$12="District of Columbia",'Company Information'!$C$12="Massachusetts",'Company Information'!$C$12="Vermont"),SUM($H$6:$K$11,$H$15:$K$16,$H$37:$I$37)&lt;&gt;0),C$15-C$16,0)</f>
        <v>100772</v>
      </c>
      <c r="I17" s="121">
        <f>I$15-I$16+IF(AND(OR('Company Information'!$C$12="District of Columbia",'Company Information'!$C$12="Massachusetts",'Company Information'!$C$12="Vermont"),SUM($H$6:$K$11,$H$15:$K$16,$H$37:$I$37)&lt;&gt;0),D$15-D$16,0)</f>
        <v>904</v>
      </c>
      <c r="J17" s="121">
        <f>J$15-J$16+IF(AND(OR('Company Information'!$C$12="District of Columbia",'Company Information'!$C$12="Massachusetts",'Company Information'!$C$12="Vermont"),SUM($H$6:$K$11,$H$15:$K$16,$H$37:$I$37)&lt;&gt;0),E$15-E$16,0)</f>
        <v>-2227</v>
      </c>
      <c r="K17" s="121">
        <f>K$15-K$16+IF(AND(OR('Company Information'!$C$12="District of Columbia",'Company Information'!$C$12="Massachusetts",'Company Information'!$C$12="Vermont"),SUM($H$6:$K$11,$H$15:$K$16,$H$37:$I$37)&lt;&gt;0),F$15-F$16,0)</f>
        <v>99449</v>
      </c>
      <c r="L17" s="320"/>
      <c r="M17" s="120">
        <f>M$15-M$16</f>
        <v>1285956</v>
      </c>
      <c r="N17" s="121">
        <f>N$15-N$16</f>
        <v>1183027</v>
      </c>
      <c r="O17" s="121">
        <f>O$15-O$16</f>
        <v>899648</v>
      </c>
      <c r="P17" s="121">
        <f>P$15-P$16</f>
        <v>3368631</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f>
        <v>0</v>
      </c>
      <c r="H27" s="298"/>
      <c r="I27" s="294"/>
      <c r="J27" s="294"/>
      <c r="K27" s="294"/>
      <c r="L27" s="122">
        <f>L20+L23</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(20%+G22)*(G15-G16)+G16</f>
        <v>0</v>
      </c>
      <c r="H28" s="298"/>
      <c r="I28" s="294"/>
      <c r="J28" s="294"/>
      <c r="K28" s="294"/>
      <c r="L28" s="122">
        <f>(20%+L22)*(L15-L16)+L16</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20%*(G15-G16)+G16</f>
        <v>0</v>
      </c>
      <c r="H29" s="298"/>
      <c r="I29" s="294"/>
      <c r="J29" s="294"/>
      <c r="K29" s="294"/>
      <c r="L29" s="122">
        <f>20%*(L15-L16)+L16</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G15-G26</f>
        <v>0</v>
      </c>
      <c r="H30" s="298"/>
      <c r="I30" s="294"/>
      <c r="J30" s="294"/>
      <c r="K30" s="294"/>
      <c r="L30" s="122">
        <f>L15-L26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G15-G31</f>
        <v>0</v>
      </c>
      <c r="H32" s="298"/>
      <c r="I32" s="294"/>
      <c r="J32" s="294"/>
      <c r="K32" s="294"/>
      <c r="L32" s="122">
        <f>L15-L31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c r="F37" s="262"/>
      <c r="G37" s="318"/>
      <c r="H37" s="127">
        <v>5</v>
      </c>
      <c r="I37" s="128">
        <v>0</v>
      </c>
      <c r="J37" s="262">
        <f>'Pt 1 Summary of Data'!K60</f>
        <v>0</v>
      </c>
      <c r="K37" s="262">
        <f>SUM(H37:J37)</f>
        <v>5</v>
      </c>
      <c r="L37" s="318"/>
      <c r="M37" s="127">
        <v>180</v>
      </c>
      <c r="N37" s="128">
        <v>190</v>
      </c>
      <c r="O37" s="262">
        <f>'Pt 1 Summary of Data'!Q60</f>
        <v>139.25</v>
      </c>
      <c r="P37" s="262">
        <f>SUM(M37:O37)</f>
        <v>509.25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62</v>
      </c>
      <c r="F4" s="155">
        <f>'Pt 1 Summary of Data'!U56</f>
        <v>0</v>
      </c>
      <c r="G4" s="155">
        <f>'Pt 1 Summary of Data'!X56</f>
        <v>0</v>
      </c>
      <c r="H4" s="155">
        <f>'Pt 1 Summary of Data'!AA56</f>
        <v>0</v>
      </c>
      <c r="I4" s="370"/>
      <c r="J4" s="370"/>
      <c r="K4" s="214">
        <f>'Pt 1 Summary of Data'!AN56</f>
        <v>0</v>
      </c>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f>'Pt 3 MLR and Rebate Calculation'!AN52</f>
        <v>0</v>
      </c>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568</v>
      </c>
      <c r="D23" s="5"/>
      <c r="E23" s="5"/>
      <c r="F23" s="5"/>
      <c r="G23" s="5"/>
      <c r="H23" s="5"/>
      <c r="I23" s="5"/>
      <c r="J23" s="5"/>
      <c r="K23" s="4"/>
    </row>
    <row r="24" spans="2:12" s="11" customFormat="1" ht="100.15" customHeight="1" x14ac:dyDescent="0.2">
      <c r="B24" s="107" t="s">
        <v>213</v>
      </c>
      <c r="C24" s="3" t="s">
        <v>568</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t="s">
        <v>504</v>
      </c>
      <c r="C5" s="156"/>
      <c r="D5" s="227" t="s">
        <v>505</v>
      </c>
      <c r="E5" s="13"/>
    </row>
    <row r="6" spans="1:5" ht="35.25" customHeight="1" x14ac:dyDescent="0.2">
      <c r="B6" s="225" t="s">
        <v>506</v>
      </c>
      <c r="C6" s="156"/>
      <c r="D6" s="228" t="s">
        <v>507</v>
      </c>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t="s">
        <v>504</v>
      </c>
      <c r="C27" s="156"/>
      <c r="D27" s="229" t="s">
        <v>508</v>
      </c>
      <c r="E27" s="13"/>
    </row>
    <row r="28" spans="2:5" ht="35.25" customHeight="1" x14ac:dyDescent="0.2">
      <c r="B28" s="225" t="s">
        <v>504</v>
      </c>
      <c r="C28" s="156"/>
      <c r="D28" s="228" t="s">
        <v>509</v>
      </c>
      <c r="E28" s="13"/>
    </row>
    <row r="29" spans="2:5" ht="35.25" customHeight="1" x14ac:dyDescent="0.2">
      <c r="B29" s="225" t="s">
        <v>506</v>
      </c>
      <c r="C29" s="156"/>
      <c r="D29" s="228" t="s">
        <v>510</v>
      </c>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t="s">
        <v>504</v>
      </c>
      <c r="C34" s="156"/>
      <c r="D34" s="228" t="s">
        <v>511</v>
      </c>
      <c r="E34" s="13"/>
    </row>
    <row r="35" spans="2:5" ht="35.25" customHeight="1" x14ac:dyDescent="0.2">
      <c r="B35" s="225" t="s">
        <v>504</v>
      </c>
      <c r="C35" s="156"/>
      <c r="D35" s="228" t="s">
        <v>512</v>
      </c>
      <c r="E35" s="13"/>
    </row>
    <row r="36" spans="2:5" ht="35.25" customHeight="1" x14ac:dyDescent="0.2">
      <c r="B36" s="225" t="s">
        <v>504</v>
      </c>
      <c r="C36" s="156"/>
      <c r="D36" s="228" t="s">
        <v>513</v>
      </c>
      <c r="E36" s="13"/>
    </row>
    <row r="37" spans="2:5" ht="35.25" customHeight="1" x14ac:dyDescent="0.2">
      <c r="B37" s="225" t="s">
        <v>504</v>
      </c>
      <c r="C37" s="156"/>
      <c r="D37" s="228" t="s">
        <v>514</v>
      </c>
      <c r="E37" s="13"/>
    </row>
    <row r="38" spans="2:5" ht="35.25" customHeight="1" x14ac:dyDescent="0.2">
      <c r="B38" s="225" t="s">
        <v>506</v>
      </c>
      <c r="C38" s="156"/>
      <c r="D38" s="228" t="s">
        <v>515</v>
      </c>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t="s">
        <v>506</v>
      </c>
      <c r="C42" s="156"/>
      <c r="D42" s="228" t="s">
        <v>496</v>
      </c>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t="s">
        <v>504</v>
      </c>
      <c r="C48" s="156"/>
      <c r="D48" s="228" t="s">
        <v>516</v>
      </c>
      <c r="E48" s="13"/>
    </row>
    <row r="49" spans="2:5" ht="35.25" customHeight="1" x14ac:dyDescent="0.2">
      <c r="B49" s="225" t="s">
        <v>504</v>
      </c>
      <c r="C49" s="156"/>
      <c r="D49" s="228" t="s">
        <v>517</v>
      </c>
      <c r="E49" s="13"/>
    </row>
    <row r="50" spans="2:5" ht="35.25" customHeight="1" x14ac:dyDescent="0.2">
      <c r="B50" s="225" t="s">
        <v>506</v>
      </c>
      <c r="C50" s="156"/>
      <c r="D50" s="228" t="s">
        <v>518</v>
      </c>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t="s">
        <v>504</v>
      </c>
      <c r="C56" s="158"/>
      <c r="D56" s="228" t="s">
        <v>519</v>
      </c>
      <c r="E56" s="13"/>
    </row>
    <row r="57" spans="2:5" ht="35.25" customHeight="1" x14ac:dyDescent="0.2">
      <c r="B57" s="225" t="s">
        <v>504</v>
      </c>
      <c r="C57" s="158"/>
      <c r="D57" s="228" t="s">
        <v>520</v>
      </c>
      <c r="E57" s="13"/>
    </row>
    <row r="58" spans="2:5" ht="35.25" customHeight="1" x14ac:dyDescent="0.2">
      <c r="B58" s="225" t="s">
        <v>506</v>
      </c>
      <c r="C58" s="158"/>
      <c r="D58" s="228" t="s">
        <v>521</v>
      </c>
      <c r="E58" s="13"/>
    </row>
    <row r="59" spans="2:5" ht="35.25" customHeight="1" x14ac:dyDescent="0.2">
      <c r="B59" s="225" t="s">
        <v>506</v>
      </c>
      <c r="C59" s="158"/>
      <c r="D59" s="228" t="s">
        <v>522</v>
      </c>
      <c r="E59" s="13"/>
    </row>
    <row r="60" spans="2:5" ht="35.25" customHeight="1" x14ac:dyDescent="0.2">
      <c r="B60" s="225" t="s">
        <v>506</v>
      </c>
      <c r="C60" s="158"/>
      <c r="D60" s="228" t="s">
        <v>523</v>
      </c>
      <c r="E60" s="13"/>
    </row>
    <row r="61" spans="2:5" ht="35.25" customHeight="1" x14ac:dyDescent="0.2">
      <c r="B61" s="225" t="s">
        <v>506</v>
      </c>
      <c r="C61" s="158"/>
      <c r="D61" s="228" t="s">
        <v>524</v>
      </c>
      <c r="E61" s="13"/>
    </row>
    <row r="62" spans="2:5" ht="35.25" customHeight="1" x14ac:dyDescent="0.2">
      <c r="B62" s="225" t="s">
        <v>506</v>
      </c>
      <c r="C62" s="158"/>
      <c r="D62" s="228" t="s">
        <v>525</v>
      </c>
      <c r="E62" s="13"/>
    </row>
    <row r="63" spans="2:5" ht="35.25" customHeight="1" x14ac:dyDescent="0.2">
      <c r="B63" s="225" t="s">
        <v>506</v>
      </c>
      <c r="C63" s="158"/>
      <c r="D63" s="228" t="s">
        <v>526</v>
      </c>
      <c r="E63" s="13"/>
    </row>
    <row r="64" spans="2:5" ht="35.25" customHeight="1" x14ac:dyDescent="0.2">
      <c r="B64" s="225" t="s">
        <v>506</v>
      </c>
      <c r="C64" s="158"/>
      <c r="D64" s="228" t="s">
        <v>527</v>
      </c>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t="s">
        <v>504</v>
      </c>
      <c r="C67" s="158"/>
      <c r="D67" s="228" t="s">
        <v>528</v>
      </c>
      <c r="E67" s="13"/>
    </row>
    <row r="68" spans="2:5" ht="35.25" customHeight="1" x14ac:dyDescent="0.2">
      <c r="B68" s="225" t="s">
        <v>506</v>
      </c>
      <c r="C68" s="158"/>
      <c r="D68" s="228" t="s">
        <v>529</v>
      </c>
      <c r="E68" s="13"/>
    </row>
    <row r="69" spans="2:5" ht="35.25" customHeight="1" x14ac:dyDescent="0.2">
      <c r="B69" s="225" t="s">
        <v>506</v>
      </c>
      <c r="C69" s="158"/>
      <c r="D69" s="228" t="s">
        <v>530</v>
      </c>
      <c r="E69" s="13"/>
    </row>
    <row r="70" spans="2:5" ht="35.25" customHeight="1" x14ac:dyDescent="0.2">
      <c r="B70" s="225" t="s">
        <v>506</v>
      </c>
      <c r="C70" s="158"/>
      <c r="D70" s="228" t="s">
        <v>531</v>
      </c>
      <c r="E70" s="13"/>
    </row>
    <row r="71" spans="2:5" ht="35.25" customHeight="1" x14ac:dyDescent="0.2">
      <c r="B71" s="225" t="s">
        <v>506</v>
      </c>
      <c r="C71" s="158"/>
      <c r="D71" s="228" t="s">
        <v>532</v>
      </c>
      <c r="E71" s="13"/>
    </row>
    <row r="72" spans="2:5" ht="35.25" customHeight="1" x14ac:dyDescent="0.2">
      <c r="B72" s="225" t="s">
        <v>506</v>
      </c>
      <c r="C72" s="158"/>
      <c r="D72" s="228" t="s">
        <v>533</v>
      </c>
      <c r="E72" s="13"/>
    </row>
    <row r="73" spans="2:5" ht="35.25" customHeight="1" x14ac:dyDescent="0.2">
      <c r="B73" s="225" t="s">
        <v>506</v>
      </c>
      <c r="C73" s="158"/>
      <c r="D73" s="228" t="s">
        <v>534</v>
      </c>
      <c r="E73" s="13"/>
    </row>
    <row r="74" spans="2:5" ht="35.25" customHeight="1" x14ac:dyDescent="0.2">
      <c r="B74" s="225" t="s">
        <v>506</v>
      </c>
      <c r="C74" s="158"/>
      <c r="D74" s="228" t="s">
        <v>535</v>
      </c>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t="s">
        <v>504</v>
      </c>
      <c r="C78" s="158"/>
      <c r="D78" s="228" t="s">
        <v>528</v>
      </c>
      <c r="E78" s="13"/>
    </row>
    <row r="79" spans="2:5" ht="35.25" customHeight="1" x14ac:dyDescent="0.2">
      <c r="B79" s="225" t="s">
        <v>506</v>
      </c>
      <c r="C79" s="158"/>
      <c r="D79" s="228" t="s">
        <v>536</v>
      </c>
      <c r="E79" s="13"/>
    </row>
    <row r="80" spans="2:5" ht="35.25" customHeight="1" x14ac:dyDescent="0.2">
      <c r="B80" s="225" t="s">
        <v>506</v>
      </c>
      <c r="C80" s="158"/>
      <c r="D80" s="228" t="s">
        <v>537</v>
      </c>
      <c r="E80" s="13"/>
    </row>
    <row r="81" spans="2:5" ht="35.25" customHeight="1" x14ac:dyDescent="0.2">
      <c r="B81" s="225" t="s">
        <v>506</v>
      </c>
      <c r="C81" s="158"/>
      <c r="D81" s="228" t="s">
        <v>538</v>
      </c>
      <c r="E81" s="13"/>
    </row>
    <row r="82" spans="2:5" ht="35.25" customHeight="1" x14ac:dyDescent="0.2">
      <c r="B82" s="225" t="s">
        <v>506</v>
      </c>
      <c r="C82" s="158"/>
      <c r="D82" s="228" t="s">
        <v>539</v>
      </c>
      <c r="E82" s="13"/>
    </row>
    <row r="83" spans="2:5" ht="35.25" customHeight="1" x14ac:dyDescent="0.2">
      <c r="B83" s="225" t="s">
        <v>506</v>
      </c>
      <c r="C83" s="158"/>
      <c r="D83" s="228" t="s">
        <v>540</v>
      </c>
      <c r="E83" s="13"/>
    </row>
    <row r="84" spans="2:5" ht="35.25" customHeight="1" x14ac:dyDescent="0.2">
      <c r="B84" s="225" t="s">
        <v>506</v>
      </c>
      <c r="C84" s="158"/>
      <c r="D84" s="228" t="s">
        <v>541</v>
      </c>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t="s">
        <v>504</v>
      </c>
      <c r="C89" s="158"/>
      <c r="D89" s="228" t="s">
        <v>528</v>
      </c>
      <c r="E89" s="13"/>
    </row>
    <row r="90" spans="2:5" ht="35.25" customHeight="1" x14ac:dyDescent="0.2">
      <c r="B90" s="225" t="s">
        <v>506</v>
      </c>
      <c r="C90" s="158"/>
      <c r="D90" s="228" t="s">
        <v>542</v>
      </c>
      <c r="E90" s="13"/>
    </row>
    <row r="91" spans="2:5" ht="35.25" customHeight="1" x14ac:dyDescent="0.2">
      <c r="B91" s="225" t="s">
        <v>506</v>
      </c>
      <c r="C91" s="158"/>
      <c r="D91" s="228" t="s">
        <v>543</v>
      </c>
      <c r="E91" s="13"/>
    </row>
    <row r="92" spans="2:5" ht="35.25" customHeight="1" x14ac:dyDescent="0.2">
      <c r="B92" s="225" t="s">
        <v>506</v>
      </c>
      <c r="C92" s="158"/>
      <c r="D92" s="228" t="s">
        <v>544</v>
      </c>
      <c r="E92" s="13"/>
    </row>
    <row r="93" spans="2:5" ht="35.25" customHeight="1" x14ac:dyDescent="0.2">
      <c r="B93" s="225" t="s">
        <v>506</v>
      </c>
      <c r="C93" s="158"/>
      <c r="D93" s="228" t="s">
        <v>545</v>
      </c>
      <c r="E93" s="13"/>
    </row>
    <row r="94" spans="2:5" ht="35.25" customHeight="1" x14ac:dyDescent="0.2">
      <c r="B94" s="225" t="s">
        <v>506</v>
      </c>
      <c r="C94" s="158"/>
      <c r="D94" s="228" t="s">
        <v>546</v>
      </c>
      <c r="E94" s="13"/>
    </row>
    <row r="95" spans="2:5" ht="35.25" customHeight="1" x14ac:dyDescent="0.2">
      <c r="B95" s="225" t="s">
        <v>506</v>
      </c>
      <c r="C95" s="158"/>
      <c r="D95" s="228" t="s">
        <v>547</v>
      </c>
      <c r="E95" s="13"/>
    </row>
    <row r="96" spans="2:5" ht="35.25" customHeight="1" x14ac:dyDescent="0.2">
      <c r="B96" s="225" t="s">
        <v>506</v>
      </c>
      <c r="C96" s="158"/>
      <c r="D96" s="228" t="s">
        <v>535</v>
      </c>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t="s">
        <v>504</v>
      </c>
      <c r="C100" s="158"/>
      <c r="D100" s="228" t="s">
        <v>528</v>
      </c>
      <c r="E100" s="13"/>
    </row>
    <row r="101" spans="2:5" ht="35.25" customHeight="1" x14ac:dyDescent="0.2">
      <c r="B101" s="225" t="s">
        <v>506</v>
      </c>
      <c r="C101" s="158"/>
      <c r="D101" s="228" t="s">
        <v>548</v>
      </c>
      <c r="E101" s="13"/>
    </row>
    <row r="102" spans="2:5" ht="35.25" customHeight="1" x14ac:dyDescent="0.2">
      <c r="B102" s="225" t="s">
        <v>506</v>
      </c>
      <c r="C102" s="158"/>
      <c r="D102" s="228" t="s">
        <v>549</v>
      </c>
      <c r="E102" s="13"/>
    </row>
    <row r="103" spans="2:5" ht="35.25" customHeight="1" x14ac:dyDescent="0.2">
      <c r="B103" s="225" t="s">
        <v>506</v>
      </c>
      <c r="C103" s="158"/>
      <c r="D103" s="228" t="s">
        <v>550</v>
      </c>
      <c r="E103" s="13"/>
    </row>
    <row r="104" spans="2:5" ht="35.25" customHeight="1" x14ac:dyDescent="0.2">
      <c r="B104" s="225" t="s">
        <v>506</v>
      </c>
      <c r="C104" s="158"/>
      <c r="D104" s="228" t="s">
        <v>551</v>
      </c>
      <c r="E104" s="13"/>
    </row>
    <row r="105" spans="2:5" ht="35.25" customHeight="1" x14ac:dyDescent="0.2">
      <c r="B105" s="225" t="s">
        <v>506</v>
      </c>
      <c r="C105" s="158"/>
      <c r="D105" s="228" t="s">
        <v>552</v>
      </c>
      <c r="E105" s="13"/>
    </row>
    <row r="106" spans="2:5" ht="35.25" customHeight="1" x14ac:dyDescent="0.2">
      <c r="B106" s="225" t="s">
        <v>506</v>
      </c>
      <c r="C106" s="158"/>
      <c r="D106" s="228" t="s">
        <v>553</v>
      </c>
      <c r="E106" s="13"/>
    </row>
    <row r="107" spans="2:5" ht="35.25" customHeight="1" x14ac:dyDescent="0.2">
      <c r="B107" s="225" t="s">
        <v>506</v>
      </c>
      <c r="C107" s="158"/>
      <c r="D107" s="228" t="s">
        <v>554</v>
      </c>
      <c r="E107" s="13"/>
    </row>
    <row r="108" spans="2:5" ht="35.25" customHeight="1" x14ac:dyDescent="0.2">
      <c r="B108" s="225" t="s">
        <v>506</v>
      </c>
      <c r="C108" s="158"/>
      <c r="D108" s="228" t="s">
        <v>555</v>
      </c>
      <c r="E108" s="13"/>
    </row>
    <row r="109" spans="2:5" ht="35.25" customHeight="1" x14ac:dyDescent="0.2">
      <c r="B109" s="225" t="s">
        <v>506</v>
      </c>
      <c r="C109" s="158"/>
      <c r="D109" s="228" t="s">
        <v>556</v>
      </c>
      <c r="E109" s="13"/>
    </row>
    <row r="110" spans="2:5" s="11" customFormat="1" ht="15" x14ac:dyDescent="0.25">
      <c r="B110" s="286" t="s">
        <v>100</v>
      </c>
      <c r="C110" s="287"/>
      <c r="D110" s="288"/>
      <c r="E110" s="33"/>
    </row>
    <row r="111" spans="2:5" s="11" customFormat="1" ht="35.25" customHeight="1" x14ac:dyDescent="0.2">
      <c r="B111" s="225" t="s">
        <v>504</v>
      </c>
      <c r="C111" s="158"/>
      <c r="D111" s="228" t="s">
        <v>528</v>
      </c>
      <c r="E111" s="33"/>
    </row>
    <row r="112" spans="2:5" s="11" customFormat="1" ht="35.25" customHeight="1" x14ac:dyDescent="0.2">
      <c r="B112" s="225" t="s">
        <v>506</v>
      </c>
      <c r="C112" s="158"/>
      <c r="D112" s="228" t="s">
        <v>557</v>
      </c>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t="s">
        <v>504</v>
      </c>
      <c r="C123" s="156"/>
      <c r="D123" s="228" t="s">
        <v>558</v>
      </c>
      <c r="E123" s="13"/>
    </row>
    <row r="124" spans="2:5" s="11" customFormat="1" ht="35.25" customHeight="1" x14ac:dyDescent="0.2">
      <c r="B124" s="225" t="s">
        <v>504</v>
      </c>
      <c r="C124" s="156"/>
      <c r="D124" s="228" t="s">
        <v>520</v>
      </c>
      <c r="E124" s="33"/>
    </row>
    <row r="125" spans="2:5" s="11" customFormat="1" ht="35.25" customHeight="1" x14ac:dyDescent="0.2">
      <c r="B125" s="225" t="s">
        <v>506</v>
      </c>
      <c r="C125" s="156"/>
      <c r="D125" s="228" t="s">
        <v>559</v>
      </c>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t="s">
        <v>504</v>
      </c>
      <c r="C134" s="156"/>
      <c r="D134" s="228" t="s">
        <v>520</v>
      </c>
      <c r="E134" s="33"/>
    </row>
    <row r="135" spans="2:5" s="11" customFormat="1" ht="35.25" customHeight="1" x14ac:dyDescent="0.2">
      <c r="B135" s="225" t="s">
        <v>506</v>
      </c>
      <c r="C135" s="156"/>
      <c r="D135" s="228" t="s">
        <v>560</v>
      </c>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t="s">
        <v>504</v>
      </c>
      <c r="C145" s="156"/>
      <c r="D145" s="228" t="s">
        <v>520</v>
      </c>
      <c r="E145" s="33"/>
    </row>
    <row r="146" spans="2:5" s="11" customFormat="1" ht="35.25" customHeight="1" x14ac:dyDescent="0.2">
      <c r="B146" s="225" t="s">
        <v>506</v>
      </c>
      <c r="C146" s="156"/>
      <c r="D146" s="228" t="s">
        <v>561</v>
      </c>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t="s">
        <v>504</v>
      </c>
      <c r="C156" s="156"/>
      <c r="D156" s="228" t="s">
        <v>520</v>
      </c>
      <c r="E156" s="33"/>
    </row>
    <row r="157" spans="2:5" s="11" customFormat="1" ht="35.25" customHeight="1" x14ac:dyDescent="0.2">
      <c r="B157" s="225" t="s">
        <v>506</v>
      </c>
      <c r="C157" s="156"/>
      <c r="D157" s="228" t="s">
        <v>562</v>
      </c>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t="s">
        <v>504</v>
      </c>
      <c r="C167" s="156"/>
      <c r="D167" s="228" t="s">
        <v>563</v>
      </c>
      <c r="E167" s="33"/>
    </row>
    <row r="168" spans="2:5" s="11" customFormat="1" ht="35.25" customHeight="1" x14ac:dyDescent="0.2">
      <c r="B168" s="225" t="s">
        <v>504</v>
      </c>
      <c r="C168" s="156"/>
      <c r="D168" s="228" t="s">
        <v>520</v>
      </c>
      <c r="E168" s="33"/>
    </row>
    <row r="169" spans="2:5" s="11" customFormat="1" ht="35.25" customHeight="1" x14ac:dyDescent="0.2">
      <c r="B169" s="225" t="s">
        <v>506</v>
      </c>
      <c r="C169" s="156"/>
      <c r="D169" s="228" t="s">
        <v>564</v>
      </c>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t="s">
        <v>504</v>
      </c>
      <c r="C178" s="156"/>
      <c r="D178" s="228" t="s">
        <v>520</v>
      </c>
      <c r="E178" s="33"/>
    </row>
    <row r="179" spans="2:5" s="11" customFormat="1" ht="35.25" customHeight="1" x14ac:dyDescent="0.2">
      <c r="B179" s="225" t="s">
        <v>506</v>
      </c>
      <c r="C179" s="156"/>
      <c r="D179" s="228" t="s">
        <v>565</v>
      </c>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t="s">
        <v>506</v>
      </c>
      <c r="C189" s="156"/>
      <c r="D189" s="228" t="s">
        <v>496</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t="s">
        <v>504</v>
      </c>
      <c r="C200" s="156"/>
      <c r="D200" s="228" t="s">
        <v>566</v>
      </c>
      <c r="E200" s="33"/>
    </row>
    <row r="201" spans="2:5" s="11" customFormat="1" ht="35.25" customHeight="1" x14ac:dyDescent="0.2">
      <c r="B201" s="225" t="s">
        <v>506</v>
      </c>
      <c r="C201" s="156"/>
      <c r="D201" s="228" t="s">
        <v>567</v>
      </c>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2015-07-29T00:32:39Z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