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calcChain.xml><?xml version="1.0" encoding="utf-8"?>
<calcChain xmlns="http://schemas.openxmlformats.org/spreadsheetml/2006/main">
  <c r="K11" i="16" l="1"/>
  <c r="K4" i="16"/>
  <c r="H16" i="16"/>
  <c r="H11" i="16"/>
  <c r="H4" i="16"/>
  <c r="G16" i="16"/>
  <c r="G11" i="16"/>
  <c r="G4" i="16"/>
  <c r="F16" i="16"/>
  <c r="F11" i="16"/>
  <c r="F4" i="16"/>
  <c r="E16" i="16"/>
  <c r="E11" i="16"/>
  <c r="E4" i="16"/>
  <c r="D16" i="16"/>
  <c r="D11" i="16"/>
  <c r="D4" i="16"/>
  <c r="C16" i="16"/>
  <c r="C11" i="16"/>
  <c r="C4" i="16"/>
  <c r="AB40" i="10"/>
  <c r="Z17" i="10"/>
  <c r="Z13" i="10"/>
  <c r="Y17" i="10"/>
  <c r="Y13" i="10"/>
  <c r="X40" i="10"/>
  <c r="T40" i="10"/>
  <c r="P40" i="10"/>
  <c r="N17" i="10"/>
  <c r="N12" i="10"/>
  <c r="M17" i="10"/>
  <c r="M12" i="10"/>
  <c r="L22" i="10"/>
  <c r="L16" i="10"/>
  <c r="L10" i="10"/>
  <c r="L15" i="10" s="1"/>
  <c r="K40" i="10"/>
  <c r="K10" i="10"/>
  <c r="J11" i="10"/>
  <c r="K11" i="10" s="1"/>
  <c r="J10" i="10"/>
  <c r="G22" i="10"/>
  <c r="G16" i="10"/>
  <c r="G10" i="10"/>
  <c r="G9" i="10"/>
  <c r="G8" i="10"/>
  <c r="F9" i="10"/>
  <c r="F8" i="10"/>
  <c r="E10" i="10"/>
  <c r="F10" i="10" s="1"/>
  <c r="E9" i="10"/>
  <c r="E8" i="10"/>
  <c r="AU55" i="18"/>
  <c r="AU54" i="18"/>
  <c r="AU12" i="18"/>
  <c r="AU11" i="18"/>
  <c r="AU9" i="18"/>
  <c r="AT55" i="18"/>
  <c r="AT54" i="18"/>
  <c r="AT12" i="18"/>
  <c r="AT11" i="18"/>
  <c r="AT9" i="18"/>
  <c r="AS55" i="18"/>
  <c r="AS54" i="18"/>
  <c r="AS12" i="18"/>
  <c r="AS11" i="18"/>
  <c r="AS9" i="18"/>
  <c r="AN55" i="18"/>
  <c r="AN54" i="18"/>
  <c r="AN12" i="18"/>
  <c r="AN11" i="18"/>
  <c r="AN9" i="18"/>
  <c r="AI55" i="18"/>
  <c r="AI54" i="18"/>
  <c r="AI12" i="18"/>
  <c r="AI11" i="18"/>
  <c r="AI9" i="18"/>
  <c r="AD55" i="18"/>
  <c r="AD54" i="18"/>
  <c r="AD12" i="18"/>
  <c r="AD11" i="18"/>
  <c r="AD9" i="18"/>
  <c r="AB56" i="18"/>
  <c r="AB55" i="18" s="1"/>
  <c r="AB22" i="4" s="1"/>
  <c r="AB36" i="18"/>
  <c r="AB35" i="18"/>
  <c r="AB54" i="18" s="1"/>
  <c r="AB12" i="4" s="1"/>
  <c r="AA6" i="10" s="1"/>
  <c r="AB11" i="18"/>
  <c r="AB10" i="18"/>
  <c r="AA55" i="18"/>
  <c r="AA54" i="18"/>
  <c r="AA12" i="18"/>
  <c r="AA11" i="18"/>
  <c r="AA9" i="18"/>
  <c r="Y56" i="18"/>
  <c r="Y55" i="18" s="1"/>
  <c r="Y22" i="4" s="1"/>
  <c r="Y36" i="18"/>
  <c r="Y35" i="18"/>
  <c r="Y54" i="18" s="1"/>
  <c r="Y12" i="4" s="1"/>
  <c r="Y11" i="18"/>
  <c r="Y10" i="18"/>
  <c r="X55" i="18"/>
  <c r="X54" i="18"/>
  <c r="X12" i="18"/>
  <c r="X11" i="18"/>
  <c r="X9" i="18"/>
  <c r="V56" i="18"/>
  <c r="V55" i="18" s="1"/>
  <c r="V22" i="4" s="1"/>
  <c r="V36" i="18"/>
  <c r="V35" i="18"/>
  <c r="V54" i="18" s="1"/>
  <c r="V12" i="4" s="1"/>
  <c r="S6" i="10" s="1"/>
  <c r="V11" i="18"/>
  <c r="V10" i="18"/>
  <c r="V6" i="18"/>
  <c r="U55" i="18"/>
  <c r="U54" i="18"/>
  <c r="U12" i="18"/>
  <c r="U11" i="18"/>
  <c r="U9" i="18"/>
  <c r="Q56" i="18"/>
  <c r="Q55" i="18" s="1"/>
  <c r="Q22" i="4" s="1"/>
  <c r="Q36" i="18"/>
  <c r="Q35" i="18"/>
  <c r="Q54" i="18" s="1"/>
  <c r="Q12" i="4" s="1"/>
  <c r="Q11" i="18"/>
  <c r="Q10" i="18"/>
  <c r="P55" i="18"/>
  <c r="P54" i="18"/>
  <c r="P12" i="18"/>
  <c r="P11" i="18"/>
  <c r="P9" i="18"/>
  <c r="O55" i="18"/>
  <c r="O54" i="18"/>
  <c r="O11" i="18"/>
  <c r="O10" i="18"/>
  <c r="K56" i="18"/>
  <c r="K55" i="18" s="1"/>
  <c r="K22" i="4" s="1"/>
  <c r="K36" i="18"/>
  <c r="K35" i="18"/>
  <c r="K54" i="18" s="1"/>
  <c r="K12" i="4" s="1"/>
  <c r="J6" i="10" s="1"/>
  <c r="K17" i="18"/>
  <c r="K11" i="18"/>
  <c r="K10" i="18"/>
  <c r="K6" i="18"/>
  <c r="J55" i="18"/>
  <c r="J54" i="18"/>
  <c r="J17" i="18"/>
  <c r="J16" i="18"/>
  <c r="J12" i="18"/>
  <c r="J11" i="18"/>
  <c r="J9" i="18"/>
  <c r="I55" i="18"/>
  <c r="I54" i="18"/>
  <c r="I11" i="18"/>
  <c r="I10" i="18"/>
  <c r="E56" i="18"/>
  <c r="E55" i="18" s="1"/>
  <c r="E22" i="4" s="1"/>
  <c r="E36" i="18"/>
  <c r="E35" i="18"/>
  <c r="E54" i="18" s="1"/>
  <c r="E12" i="4"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N60" i="4"/>
  <c r="AN22" i="4"/>
  <c r="AN12" i="4"/>
  <c r="AN5" i="4"/>
  <c r="AI60" i="4"/>
  <c r="AI22" i="4"/>
  <c r="AI12" i="4"/>
  <c r="AI5" i="4"/>
  <c r="AD60" i="4"/>
  <c r="AD22" i="4"/>
  <c r="AD12" i="4"/>
  <c r="AD5" i="4"/>
  <c r="AB60" i="4"/>
  <c r="AA37" i="10" s="1"/>
  <c r="AB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15" i="10" s="1"/>
  <c r="AA60" i="4"/>
  <c r="AA22" i="4"/>
  <c r="AA12" i="4"/>
  <c r="AA5" i="4"/>
  <c r="Y60" i="4"/>
  <c r="W37" i="10" s="1"/>
  <c r="X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T37" i="10" s="1"/>
  <c r="V57" i="4"/>
  <c r="V56" i="4"/>
  <c r="V53" i="4"/>
  <c r="V52" i="4"/>
  <c r="V51" i="4"/>
  <c r="V50" i="4"/>
  <c r="V49" i="4"/>
  <c r="V47" i="4"/>
  <c r="V46" i="4"/>
  <c r="V45" i="4"/>
  <c r="V42" i="4"/>
  <c r="V35" i="4"/>
  <c r="V34" i="4"/>
  <c r="V32" i="4"/>
  <c r="V31" i="4"/>
  <c r="V30" i="4"/>
  <c r="V28" i="4"/>
  <c r="V27" i="4"/>
  <c r="V26" i="4"/>
  <c r="V25" i="4"/>
  <c r="S16" i="10" s="1"/>
  <c r="T16" i="10" s="1"/>
  <c r="V7" i="4"/>
  <c r="V6" i="4"/>
  <c r="V5" i="4"/>
  <c r="S7" i="10" s="1"/>
  <c r="T7" i="10" s="1"/>
  <c r="U60" i="4"/>
  <c r="U22" i="4"/>
  <c r="U12" i="4"/>
  <c r="U5" i="4"/>
  <c r="Q60" i="4"/>
  <c r="O37" i="10" s="1"/>
  <c r="P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L20" i="10" s="1"/>
  <c r="O5" i="4"/>
  <c r="L7" i="10" s="1"/>
  <c r="K60" i="4"/>
  <c r="J37" i="10" s="1"/>
  <c r="K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57" i="4"/>
  <c r="E56" i="4"/>
  <c r="E53" i="4"/>
  <c r="E52" i="4"/>
  <c r="E51" i="4"/>
  <c r="E50" i="4"/>
  <c r="E49" i="4"/>
  <c r="E47" i="4"/>
  <c r="E46" i="4"/>
  <c r="E45" i="4"/>
  <c r="E42" i="4"/>
  <c r="E35" i="4"/>
  <c r="E34" i="4"/>
  <c r="E32" i="4"/>
  <c r="E31" i="4"/>
  <c r="E30" i="4"/>
  <c r="E28" i="4"/>
  <c r="E27" i="4"/>
  <c r="E26" i="4"/>
  <c r="E25" i="4"/>
  <c r="E16" i="10" s="1"/>
  <c r="F16" i="10" s="1"/>
  <c r="E7" i="4"/>
  <c r="E6" i="4"/>
  <c r="E5" i="4"/>
  <c r="D60" i="4"/>
  <c r="D22" i="4"/>
  <c r="D12" i="4"/>
  <c r="D5" i="4"/>
  <c r="X41" i="10" l="1"/>
  <c r="X38" i="10"/>
  <c r="AB15" i="10"/>
  <c r="AB17" i="10" s="1"/>
  <c r="AA17" i="10"/>
  <c r="T6" i="10"/>
  <c r="G20" i="10"/>
  <c r="P15" i="10"/>
  <c r="P17" i="10" s="1"/>
  <c r="O17" i="10"/>
  <c r="P38" i="10"/>
  <c r="P41" i="10" s="1"/>
  <c r="T38" i="10"/>
  <c r="T41" i="10"/>
  <c r="W6" i="10"/>
  <c r="L29" i="10"/>
  <c r="L21" i="10"/>
  <c r="L28" i="10"/>
  <c r="K6" i="10"/>
  <c r="AB41" i="10"/>
  <c r="AB38" i="10"/>
  <c r="AB6" i="10"/>
  <c r="AB13" i="10" s="1"/>
  <c r="AA13" i="10"/>
  <c r="E7" i="10"/>
  <c r="F7" i="10" s="1"/>
  <c r="G29" i="10"/>
  <c r="G25" i="10"/>
  <c r="G21" i="10"/>
  <c r="G28" i="10"/>
  <c r="K15" i="10"/>
  <c r="K41" i="10"/>
  <c r="K38" i="10"/>
  <c r="E6" i="10"/>
  <c r="O6" i="10"/>
  <c r="L25" i="10"/>
  <c r="E15" i="10"/>
  <c r="J7" i="10"/>
  <c r="K7" i="10" s="1"/>
  <c r="S15" i="10"/>
  <c r="AA7" i="10"/>
  <c r="AB7" i="10" s="1"/>
  <c r="L19" i="10"/>
  <c r="L24" i="10" s="1"/>
  <c r="L23" i="10" s="1"/>
  <c r="L27" i="10" s="1"/>
  <c r="O7" i="10"/>
  <c r="P7" i="10" s="1"/>
  <c r="W15" i="10"/>
  <c r="G7" i="10"/>
  <c r="G19" i="10" s="1"/>
  <c r="G24" i="10" s="1"/>
  <c r="G23" i="10" s="1"/>
  <c r="L31" i="10" l="1"/>
  <c r="L32" i="10" s="1"/>
  <c r="L33" i="10" s="1"/>
  <c r="L26" i="10"/>
  <c r="L30" i="10" s="1"/>
  <c r="S13" i="10"/>
  <c r="F6" i="10"/>
  <c r="C17" i="10"/>
  <c r="J17" i="10"/>
  <c r="I17" i="10"/>
  <c r="G27" i="10"/>
  <c r="H12" i="10"/>
  <c r="X15" i="10"/>
  <c r="X17" i="10" s="1"/>
  <c r="T15" i="10"/>
  <c r="S17" i="10"/>
  <c r="P6" i="10"/>
  <c r="O12" i="10"/>
  <c r="P12" i="10" s="1"/>
  <c r="K17" i="10"/>
  <c r="I12" i="10"/>
  <c r="Q13" i="10"/>
  <c r="U17" i="10"/>
  <c r="X6" i="10"/>
  <c r="U13" i="10" s="1"/>
  <c r="W13" i="10"/>
  <c r="F15" i="10"/>
  <c r="F17" i="10" s="1"/>
  <c r="E17" i="10"/>
  <c r="H17" i="10"/>
  <c r="K12" i="10" s="1"/>
  <c r="J12" i="10"/>
  <c r="V13" i="10" l="1"/>
  <c r="T17" i="10"/>
  <c r="R13" i="10"/>
  <c r="R17" i="10"/>
  <c r="Q17" i="10"/>
  <c r="T13" i="10" s="1"/>
  <c r="G26" i="10"/>
  <c r="G30" i="10" s="1"/>
  <c r="G31" i="10"/>
  <c r="G32" i="10" s="1"/>
  <c r="G33" i="10" s="1"/>
  <c r="C12" i="10"/>
  <c r="D12" i="10"/>
  <c r="X13" i="10"/>
  <c r="V17" i="10"/>
  <c r="W17" i="10"/>
  <c r="D17" i="10"/>
  <c r="F12" i="10" s="1"/>
  <c r="E12" i="10"/>
</calcChain>
</file>

<file path=xl/sharedStrings.xml><?xml version="1.0" encoding="utf-8"?>
<sst xmlns="http://schemas.openxmlformats.org/spreadsheetml/2006/main" count="717" uniqueCount="570">
  <si>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</si>
  <si>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</si>
  <si>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</si>
  <si>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</si>
  <si>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</si>
  <si>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</si>
  <si>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</si>
  <si>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</si>
  <si>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</si>
  <si>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</si>
  <si>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</si>
  <si>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</si>
  <si>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</si>
  <si>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</si>
  <si>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</si>
  <si>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</si>
  <si>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</si>
  <si>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</si>
  <si>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</si>
  <si>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</si>
  <si>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</si>
  <si>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</si>
  <si>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</si>
  <si>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</si>
  <si>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</si>
  <si>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</si>
  <si>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</si>
  <si>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</si>
  <si>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</si>
  <si>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</si>
  <si>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</si>
  <si>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</si>
  <si>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</si>
  <si>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</si>
  <si>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</si>
  <si>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</si>
  <si>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</si>
  <si>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</si>
  <si>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</si>
  <si>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</si>
  <si>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</si>
  <si>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</si>
  <si>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</si>
  <si>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</si>
  <si>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</si>
  <si>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</si>
  <si>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</si>
  <si>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</si>
  <si>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</si>
  <si>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</si>
  <si>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</si>
  <si>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</si>
  <si>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</si>
  <si>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</si>
  <si>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</si>
  <si>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</si>
  <si>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</si>
  <si>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</si>
  <si>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</si>
  <si>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</si>
  <si>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</si>
  <si>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</si>
  <si>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</si>
  <si>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</si>
  <si>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</si>
  <si>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</si>
  <si>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</si>
  <si>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</si>
  <si>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</si>
  <si>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</si>
  <si>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</si>
  <si>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</si>
  <si>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</si>
  <si>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</si>
  <si>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</si>
  <si>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</si>
  <si>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</si>
  <si>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</si>
  <si>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</si>
  <si>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</si>
  <si>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</si>
  <si>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</si>
  <si>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</si>
  <si>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</si>
  <si>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</si>
  <si>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</si>
  <si>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</si>
  <si>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</si>
  <si>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</si>
  <si>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</si>
  <si>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</si>
  <si>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</si>
  <si>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</si>
  <si>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</si>
  <si>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</si>
  <si>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</si>
  <si>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</si>
  <si>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</si>
  <si>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</si>
  <si>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</si>
  <si>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</si>
  <si>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</si>
  <si>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</si>
  <si>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</si>
  <si>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</si>
  <si>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</si>
  <si>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</si>
  <si>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</si>
  <si>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</si>
  <si>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</si>
  <si>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</si>
  <si>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</si>
  <si>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</si>
  <si>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</si>
  <si>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</si>
  <si>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</si>
  <si>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</si>
  <si>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</si>
  <si>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</si>
  <si>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</si>
  <si>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</si>
  <si>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</si>
  <si>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</si>
  <si>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</si>
  <si>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</si>
  <si>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</si>
  <si>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</si>
  <si>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</si>
  <si>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</si>
  <si>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</si>
  <si>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</si>
  <si>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</si>
  <si>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</si>
  <si>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</si>
  <si>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</si>
  <si>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</si>
  <si>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</si>
  <si>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</si>
  <si>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</si>
  <si>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</si>
  <si>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</si>
  <si>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</si>
  <si>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</si>
  <si>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</si>
  <si>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</si>
  <si>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</si>
  <si>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</si>
  <si>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</si>
  <si>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</si>
  <si>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</si>
  <si>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</si>
  <si>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</si>
  <si>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</si>
  <si>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</si>
  <si>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</si>
  <si>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</si>
  <si>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</si>
  <si>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</si>
  <si>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</si>
  <si>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</si>
  <si>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</si>
  <si>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</si>
  <si>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</si>
  <si>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</si>
  <si>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</si>
  <si>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</si>
  <si>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</si>
  <si>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</si>
  <si>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</si>
  <si>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</si>
  <si>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</si>
  <si>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</si>
  <si>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</si>
  <si>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</si>
  <si>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</si>
  <si>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</si>
  <si>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</si>
  <si>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</si>
  <si>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</si>
  <si>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</si>
  <si>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</si>
  <si>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</si>
  <si>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</si>
  <si>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</si>
  <si>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</si>
  <si>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</si>
  <si>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</si>
  <si>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</si>
  <si>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</si>
  <si>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</si>
  <si>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</si>
  <si>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</si>
  <si>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</si>
  <si>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</si>
  <si>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</si>
  <si>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</si>
  <si>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</si>
  <si>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</si>
  <si>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</si>
  <si>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</si>
  <si>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</si>
  <si>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</si>
  <si>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</si>
  <si>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</si>
  <si>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</si>
  <si>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</si>
  <si>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</si>
  <si>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</si>
  <si>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</si>
  <si>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</si>
  <si>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</si>
  <si>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</si>
  <si>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</si>
  <si>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</si>
  <si>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</si>
  <si>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</si>
  <si>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</si>
  <si>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</si>
  <si>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</si>
  <si>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</si>
  <si>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</si>
  <si>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</si>
  <si>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</si>
  <si>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</si>
  <si>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</si>
  <si>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</si>
  <si>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</si>
  <si>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</si>
  <si>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</si>
  <si>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</si>
  <si>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</si>
  <si>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</si>
  <si>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</si>
  <si>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</si>
  <si>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</si>
  <si>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</si>
  <si>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</si>
  <si>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</si>
  <si>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</si>
  <si>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</si>
  <si>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</si>
  <si>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</si>
  <si>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</si>
  <si>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</si>
  <si>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</si>
  <si>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</si>
  <si>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</si>
  <si>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</si>
  <si>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</si>
  <si>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</si>
  <si>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</si>
  <si>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</si>
  <si>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</si>
  <si>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</si>
  <si>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</si>
  <si>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</si>
  <si>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</si>
  <si>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</si>
  <si>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</si>
  <si>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</si>
  <si>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</si>
  <si>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</si>
  <si>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</si>
  <si>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</si>
  <si>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</si>
  <si>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</si>
  <si>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</si>
  <si>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</si>
  <si>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</si>
  <si>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</si>
  <si>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</si>
  <si>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</si>
  <si>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</si>
  <si>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</si>
  <si>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</si>
  <si>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</si>
  <si>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</si>
  <si>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</si>
  <si>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</si>
  <si>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</si>
  <si>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</si>
  <si>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</si>
  <si>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</si>
  <si>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</si>
  <si>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</si>
  <si>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</si>
  <si>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</si>
  <si>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</si>
  <si>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</si>
  <si>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</si>
  <si>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</si>
  <si>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</si>
  <si>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</si>
  <si>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</si>
  <si>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</si>
  <si>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</si>
  <si>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</si>
  <si>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</si>
  <si>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</si>
  <si>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</si>
  <si>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</si>
  <si>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</si>
  <si>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</si>
  <si>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</si>
  <si>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</si>
  <si>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</si>
  <si>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</si>
  <si>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</si>
  <si>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</si>
  <si>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</si>
  <si>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</si>
  <si>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</si>
  <si>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</si>
  <si>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</si>
  <si>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</si>
  <si>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</si>
  <si>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</si>
  <si>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</si>
  <si>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</si>
  <si>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</si>
  <si>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</si>
  <si>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</si>
  <si>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</si>
  <si>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</si>
  <si>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</si>
  <si>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</si>
  <si>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</si>
  <si>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</si>
  <si>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</si>
  <si>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</si>
  <si>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</si>
  <si>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</si>
  <si>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</si>
  <si>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</si>
  <si>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</si>
  <si>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</si>
  <si>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</si>
  <si>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</si>
  <si>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</si>
  <si>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</si>
  <si>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</si>
  <si>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</si>
  <si>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</si>
  <si>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</si>
  <si>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</si>
  <si>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</si>
  <si>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</si>
  <si>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</si>
  <si>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</si>
  <si>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</si>
  <si>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</si>
  <si>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</si>
  <si>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</si>
  <si>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</si>
  <si>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</si>
  <si>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</si>
  <si>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</si>
  <si>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</si>
  <si>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</si>
  <si>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</si>
  <si>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</si>
  <si>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</si>
  <si>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</si>
  <si>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</si>
  <si>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</si>
  <si>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</si>
  <si>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</si>
  <si>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</si>
  <si>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</si>
  <si>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</si>
  <si>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</si>
  <si>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</si>
  <si>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</si>
  <si>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</si>
  <si>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</si>
  <si>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</si>
  <si>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</si>
  <si>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</si>
  <si>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</si>
  <si>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</si>
  <si>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</si>
  <si>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</si>
  <si>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</si>
  <si>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</si>
  <si>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</si>
  <si>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</si>
  <si>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</si>
  <si>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</si>
  <si>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</si>
  <si>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</si>
  <si>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</si>
  <si>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</si>
  <si>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</si>
  <si>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</si>
  <si>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</si>
  <si>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</si>
  <si>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</si>
  <si>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</si>
  <si>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</si>
  <si>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</si>
  <si>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</si>
  <si>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</si>
  <si>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</si>
  <si>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</si>
  <si>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</si>
  <si>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</si>
  <si>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</si>
  <si>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</si>
  <si>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</si>
  <si>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</si>
  <si>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</si>
  <si>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</si>
  <si>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</si>
  <si>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</si>
  <si>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</si>
  <si>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</si>
  <si>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</si>
  <si>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</si>
  <si>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</si>
  <si>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</si>
  <si>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</si>
  <si>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</si>
  <si>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</si>
  <si>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</si>
  <si>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</si>
  <si>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</si>
  <si>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</si>
  <si>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</si>
  <si>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</si>
  <si>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</si>
  <si>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</si>
  <si>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</si>
  <si>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</si>
  <si>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</si>
  <si>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</si>
  <si>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</si>
  <si>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</si>
  <si>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</si>
  <si>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</si>
  <si>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</si>
  <si>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</si>
  <si>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</si>
  <si>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</si>
  <si>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</si>
  <si>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</si>
  <si>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</si>
  <si>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</si>
  <si>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</si>
  <si>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</si>
  <si>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</si>
  <si>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</si>
  <si>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</si>
  <si>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</si>
  <si>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</si>
  <si>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</si>
  <si>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</si>
  <si>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</si>
  <si>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</si>
  <si>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</si>
  <si>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</si>
  <si>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</si>
  <si>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</si>
  <si>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</si>
  <si>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</si>
  <si>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</si>
  <si>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</si>
  <si>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</si>
  <si>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</si>
  <si>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</si>
  <si>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</si>
  <si>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</si>
  <si>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</si>
  <si>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</si>
  <si>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</si>
  <si>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</si>
  <si>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</si>
  <si>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</si>
  <si>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</si>
  <si>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</si>
  <si>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</si>
  <si>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</si>
  <si>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</si>
  <si>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</si>
  <si>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</si>
  <si>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</si>
  <si>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</si>
  <si>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</si>
  <si>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</si>
  <si>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</si>
  <si>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</si>
  <si>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</si>
  <si>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</si>
  <si>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</si>
  <si>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</si>
  <si>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HealthCare of St Louis, Inc.</t>
  </si>
  <si>
    <t>Cigna Hlth Grp</t>
  </si>
  <si>
    <t>N/A</t>
  </si>
  <si>
    <t>00901</t>
  </si>
  <si>
    <t>2014</t>
  </si>
  <si>
    <t>231 S. Bemiston Clayton, MO 63105</t>
  </si>
  <si>
    <t>363359925</t>
  </si>
  <si>
    <t>068877</t>
  </si>
  <si>
    <t>95635</t>
  </si>
  <si>
    <t>108</t>
  </si>
  <si>
    <t xml:space="preserve">          Allocation</t>
  </si>
  <si>
    <t>Paid claims are assigned to the contract situs state.  Claim liabilities are allocated to the contract situs state based on premium.</t>
  </si>
  <si>
    <t xml:space="preserve">          Description</t>
  </si>
  <si>
    <t xml:space="preserve">Includes claims paid or payable to physicians and non-clinical providers for services and supplies covered by the policy, including estimates of losses incurred, but not yet reported.  </t>
  </si>
  <si>
    <t>Federal income taxes, excluding federal income taxes on net investment income, capital gains and the medical loss rebate liability, were allocated by state and by segment (i.e., individual, small group, large group) based on their pro rata share of pre-federal tax income excluding net investment income and capital gains.</t>
  </si>
  <si>
    <t>Federal payroll tax is aligned to a product and then allocated on a pro rata basis to the proper segment (i.e., individual, small group, large group) within a  state based on membership associated with contracts in each segment sitused in each state.</t>
  </si>
  <si>
    <t>Includes all federal taxes and assessments allocated to health insurance coverage reported under Section 2718 of the Public Health Service Act and excludes federal income taxes on investment income, capital gains and the medical loss rebate liability, fines and penalties of regulatory authorities, and fees for examinations by any Federal departments other than as specified in 45 CFR §158.161(a) as other non-claims costs, that are not included as an adjustment to premium revenue.</t>
  </si>
  <si>
    <t>State income taxes are allocated to the state to which the tax was paid and then allocated to segments (i.e., individual, small group, large group) based on their pro rata share of pre-tax income, excluding net investment income, capital gains and the medical loss rebate liability.</t>
  </si>
  <si>
    <t xml:space="preserve">Premium earned by segment by contract situs state is used to allocate state and municipal premium taxes. </t>
  </si>
  <si>
    <t>Property taxes are allocated pro rata based on membership associated with contracts in each segment (i.e., individual, small group, large group) sitused in each state.</t>
  </si>
  <si>
    <t xml:space="preserve">Premium earned by segment (i.e., individual, small group, large group) by contract situs state is used to allocate guaranty fund assessments. </t>
  </si>
  <si>
    <t>Includes State income, excise, business, and other taxes that may be excluded from earned premium under 45 CFR §158.162(b)(1), also includes State premium taxes, and Community Benefit Expenditures</t>
  </si>
  <si>
    <t>Assessments were allocated by state based on actual payment detail.</t>
  </si>
  <si>
    <t>Assessments were further allocated to segments (i.e., individual, small group, large group) pro rata based on the proportion of membership associated with contracts in each segment sitused in a state</t>
  </si>
  <si>
    <t>Includes statutory assessments to defray operating expenses of any State or Federal regulatory department, and examination fees in lieu of premium taxes as specified by State law, and excludes fines and penalties of regulatory authorities, and any fees for examinations by any State or Federal regulatory departments other than as specifically included in this Line</t>
  </si>
  <si>
    <t xml:space="preserve">A detailed annual review of overall healthcare expenses is conducted by the appropriate business areas to identify those expenses that qualify as  expenditures for activities that improve health care quality as described in 45 CFR 158.150 and expenditures related to Health Information Technology as described in 45 CFR 158.151. This review requires:
- a determination of which expenditures qualify under 45 CFR 158.150 and 151.
- a determination of the applicable category to which the expenditures should be allocated. 
- a determination of the percent allocated to each of the columns  
- analysis or studies such as time studies, capacity modeling, or other applicable methods to support expense identification and determination of allocation. 
New expenditures are evaluated on an annual basis to determine whether they qualify as expenditures for activities that improve health care quality as described in 45 CFR 158.150 or expenditures related to Health Information Technology as described in 151. </t>
  </si>
  <si>
    <t xml:space="preserve">Expenses are allocated pro rata based on the proportion of enrollee months associated with contracts in each segment (i.e., individual, small group, large group) that are sitused in a state. </t>
  </si>
  <si>
    <t>Case Management::
Costs of administering inpatient, complex catastrophic and specialty case management activities involving direct telephonic interaction with providers and enrollees (or their representatives) for effective case management.  Case managers use an evidence-based tool to assist in delivering an effective management process.  Specific case management activities include a variety of patient-centered interventions such as:
• making and verifying patient appointments,
• ensuring medication and care compliance,
• arranging and managing transitions between settings,
• programs to support shared decision-making with enrollees and their families,
• reminding enrollees of appointments,
• incorporating feedback from the insured to effectively monitor compliance,
• providing coaching and support to ensure compliance with evidence-based medicine guidelines,
• activities to identify and encourage adherence to evidence-based medicine guidelines,
• use of the medical homes model,
• activities to prevent avoidable hospital admissions,
• patient education about self-management programs
• medication and care compliance initiatives, identifying and addressing ethnic, cultural and racial disparities in effectiveness of clinical best practices and evidence based medicine, and
• quality reporting and documentation of care in non-electronic format.</t>
  </si>
  <si>
    <t>Disease Management:
Costs of administering chronic disease management program including subcontracted vendor expenses.  Disease management program:
• involves patient-centered, outbound direct telephonic outreach to coach enrollees on management of chronic conditions to ensure they are complying with a medically effective, prescribed medication and care regimen for dealing with their specific condition, and
• incorporates patient feedback to effectively monitor compliance, provide coaching and support to encourage compliance with evidence-based medicine guidelines and prevent avoidable hospital admissions.</t>
  </si>
  <si>
    <t xml:space="preserve">Health Advocacy:
Costs of administering health advocacy programs including the twenty-four hour health information line.  These health advocacy programs provide health and wellness coaching for at-risk enrollees and involve direct contact with enrollees telephonically or through the web.  Activities include patient centered intervention such as:
• making and verifying appointments,
• monitoring medication and care compliance,
• arranging transitions from one setting to another,
• supporting shared decision-making with patients and their families,
• reminding enrollees of medical appointments,
• incorporating feedback from the enrollee to effectively monitor compliance,
• coaching and other support to encourage compliance with evidence-based medicine guidelines,
• support for patient-centered medical homes where applicable,
• hospital admission prevention,
• providing education and self-care coaching, and 
• medication and care compliance initiatives such as checking that the enrollee is following a medically effective prescribed regimen for dealing with the specific disease/condition and incorporating feedback from the enrollee to effectively monitor compliance.  </t>
  </si>
  <si>
    <t xml:space="preserve">Clinical Program Development:
Costs of clinical program team experts devoted to defining and developing critical, clinical support programs, guidelines and tools  using evidence-based guidelines that are utilized by front line staff including:
• Chronic Condition Support,
• HeathEView,
• Core Medical Services (Case Management, Specialty Case management, Condition Specific Programs), and
• Health Advocacy Services (Health Advisor, Integrated Personal Health team &amp; Personal Health team, Patient Activation, Health Risk Assessment)
Health Outcomes Improvements are targeted through a variety of risk identification and referral models and impacted through one-on-one outreach to enrollees and their physicians and through clinical coaching, joint care plan development, self-help tools, education and more.  </t>
  </si>
  <si>
    <t>Quality Measurement &amp; Improvement:
Costs of quality measurement and improvement (“QM&amp;I”) involving the  evaluation of data such as HEDIS (Healthcare Effectiveness Data and Information Set)  rates to detect differences in care processes and outcomes based on race/ethnicity, gender, age and language.  Certain clinical initiatives are designed to reduce differences in care between sub-populations.  For example, the QM&amp;I team launched an initiative to improve hypertension management amongst African Americans in Georgia and is currently working on an initiative to improve colorectal cancer screening amongst African Americans in the Mid-Atlantic Region.   The initiatives designed and implemented by QM&amp;I usually entail telephonic or mail communications designed to educate enrollee and change their behavior (e.g., obtain services based on established clinical guidelines).</t>
  </si>
  <si>
    <t>Clinical Quality Analytics:
Costs of monitoring, measuring, and reporting of NCQA’s HEDIS &amp; WHP (Wellness &amp; Health Promotion) Accreditation initiatives and providing analytical support on those items when necessary.  Includes, as well,  the methodology,  development, and  production costs for Medical Home quality and cost metrics used for reporting and analysis including, e.g.,  Gaps-in-Care sent electronically to Medical Home Physicians.</t>
  </si>
  <si>
    <t xml:space="preserve">Health Information Technology:
Healthcare Information Technology (HIT) expenses related to activities that support initiatives that improve health outcomes including expenses for the above functions for data extraction, analysis and transmission of data in support of the activities noted above, and sharing of electronic medical records to ensure that providers have access to consistent and accurate records.  </t>
  </si>
  <si>
    <t>See Improve Health Outcomes above</t>
  </si>
  <si>
    <t xml:space="preserve">Case Management:
Costs of administering inpatient, complex catastrophic and specialty case management involving direct telephonic interaction with providers and enrollees (or their representatives) for discharge and transition preparation and management to avoid hospital readmissions.  
Expenses relate to comprehensive discharge planning activities include:
• arranging and managing transitions between settings to help ensure appropriate care that will avoid hospital readmissions (including referral to appropriate outpatient programs),
• personalized post-discharge planning by a health care professional, and
• quality reporting and related documentation in non-electronic format for activities to prevent hospital readmission.  </t>
  </si>
  <si>
    <t>Disease Management:
Costs of administering chronic disease management program including subcontracted vendor expenses.  Disease management activities involve patient-centered, outbound direct telephonic outreach to coach enrollees on management of chronic conditions and personalized post-discharge counseling by an appropriate health care professional.</t>
  </si>
  <si>
    <t xml:space="preserve">Health Advocacy:
Costs of administering health advocacy programs including the twenty- four hour health information line.  These health advocacy programs provide health and wellness coaching for at-risk enrollees and involve direct contact with enrollees telephonically or through the web.      Activities include:
• comprehensive discharge planning, including arranging and managing transitions from one setting to another to ensure appropriate care that will avoid hospital readmissions,
• personalized post-discharge planning by a health care professional, and
•  post-discharge outreach calls which include holistic assessments and counseling intended to prevent hospital readmissions.   </t>
  </si>
  <si>
    <t xml:space="preserve">Clinical Program Development:
Costs of Clinical Program expert team devoted to  identifying predictors of readmission risk and developing aligned clinical intervention programs to address the needs of enrollees most at risk of readmission through:
• improved inpatient case management,
• transition of care between settings,
• discharge and home care planning, and
• targeted outreach in the home to evaluate pain, safety, medication reconciliation, risk of infection etc..   </t>
  </si>
  <si>
    <t xml:space="preserve">Health Information Technology:
HIT expenses related to activities that support initiatives that prevent hospital readmissions including expenses for the above functions for data extraction, analysis and transmission of data in support of the activities noted above and sharing of electronic medical records to ensure that providers have access to consistent and accurate records.  </t>
  </si>
  <si>
    <t>Clinical Informatics: Provider Metrics: 
'Responsible for methodology, development, production, analysis of Physician metrics/reports for Medical Home, and monthly delivery of Gaps in Care metrics used for lettering to both Physicians and Customers</t>
  </si>
  <si>
    <t>Specialized Pharmacy: 
'Centralized clinical staffing unit responsible for delivering a targeted condition therapy management program to CIGNA members utilizing specialty medications to treat / manage targeted conditions, and will result in improved clinical outcomes and lower total medical costs.</t>
  </si>
  <si>
    <t>Case Management:
Costs of administering inpatient, complex catastrophic and specialty case management involving direct telephonic interaction with providers and enrollees (or their representatives) related to patient safety and reduction of medical errors.  Case management activities include:
• the identification and use of best clinical practices to avoid harm,
• identification and encouragement of following evidence-based medicine guidelines in addressing independently identified and documented clinical errors or safety concerns,
• activities to lower the risks of facility acquired infections,
• prospective prescription drug utilization review aimed at identifying potential adverse drug interactions, and
• quality reporting and related documentation in non-electronic format for activities that improve patient safety and reduce medical errors.</t>
  </si>
  <si>
    <t>Disease Management:
Costs of administering chronic disease management program including subcontracted vendor expenses.  Disease management activities involve patient-centered, outbound direct telephonic outreach where a clinician coaches an enrollee on how to manage a chronic condition through use of evidence-based medicine guidelines to address independently identified and documented clinical errors or safety concerns.  Disease management activities also include prospective prescription drug utilization review to identify potential adverse drug interactions.</t>
  </si>
  <si>
    <t xml:space="preserve">Health Advocacy:
Costs of administrating health advocacy programs including the twenty-four hour health information line.  These health advocacy programs provide health and wellness coaching for at-risk enrollees and involve direct contact with enrollees telephonically or through the web.  Health advocacy activities include:
• identification and use of best clinical practices to avoid harm,
• identification and encouragement of following evidence-based medicine guidelines in addressing independently identified and documented clinical errors or safety concerns,
• activities to lower the risk of facility acquired infections,
• prospective prescription drug utilization review aimed at identifying potential adverse drug interactions,
• safety assessments, and
• identification of medication gaps in care. </t>
  </si>
  <si>
    <t>Clinical Program Development:
Costs of development of evidence-based clinical rules in connection with Cigna’s Well Informed Gaps-in-Care Program which is leveraged to identify enrollees most at risk for health deterioration and/or an adverse event due to clinical or pharmacy gaps, errors, or omissions. Enrollees are identified and they and their doctors are contacted to discuss current status and mitigating actions.</t>
  </si>
  <si>
    <t>Quality Measurement &amp; Improvement:
Costs of Quality Measurement &amp; Improvement (“QM&amp;I”) involving tracking and investigating adverse events and enrollee complaints about quality of care and partnering with CIGNA medical directors and network physicians to resolve complaints and implement corrective actions.  Adverse events tracked and investigated by QM&amp;I include issues such as medication errors, major complications due to treatment or lack of treatment, avoidable hospital conditions and “never events.”  Quality of care complaints tracked and investigated by QM&amp;I include issues such as delay in treatment, misdiagnosis and failure to refer.  
Adverse events and quality of care complaints flag potential clinical errors and/or safety concerns.  To investigate these issues, QM&amp;I nurses obtain and review practitioner medical records.  The nurses review each case with a CIGNA medical director and Peer Review Committee, as appropriate, to determine if there is a breach in the standard of care and the need for follow-up corrective action.</t>
  </si>
  <si>
    <t xml:space="preserve">Health Information Technology:
HIT expenses related to activities that support initiatives that improve patient safety and reduce medical errors including expenses for the above functions for data extraction, analysis and transmission of data in support of the activities noted above and sharing of electronic medical records to ensure that providers have access to consistent and accurate records.  </t>
  </si>
  <si>
    <t>Case Management:
Costs of administering inpatient, complex catastrophic and specialty case management services involving direct telephonic interaction with providers and enrollees (or their representatives) to provide wellness and health promotion activities.  Case management activities include:
• wellness assessments,
• wellness and lifestyle coaching programs designed to achieve specific and measurable improvements,
• coaching programs designed to educate enrollees on clinically effective methods for dealing with a specific chronic disease or condition, and
• coaching and educational programs and health promotion activities designed to change enrollee behavior.</t>
  </si>
  <si>
    <t>Patient-Centered Clinical Information:
Costs of administering chronic disease management program including subcontracted vendor expenses.  Disease management activities involve patient-centered, outbound direct telephonic outreach where a clinician coaches an enrollee on how to manage a chronic condition through disease management programs designed to educate enrollees on clinically effective methods for dealing with a specific chronic disease or condition.</t>
  </si>
  <si>
    <t xml:space="preserve">Health Advocacy:
Costs of administering health advocacy programs including the twenty-four hour health information line.  These programs provide health and wellness coaching for at-risk enrollees and involve direct contact with enrollees telephonically or through the web for conditions such as nutrition, exercise, cholesterol, high blood pressure, and metabolic syndrome.  Health advocacy activities include:
• wellness assessments,
• wellness and lifestyle coaching programs designed to achieve specific and measurable improvements, and
• coaching and educational programs and health promotion activities designed to change enrollee behavior.  </t>
  </si>
  <si>
    <t>Clinical Program Development:
Costs of Clinical Program expert team devoted to the development of programs, guidelines and tools for use in our Health Advocacy suite of clinical program offerings.  These include:
• Health Advisor,
• Integrated Personal Health Team &amp; Personal Health Team,
• Patient Activation,
• Health Risk Assessment, and
• Lifestyle Management coaching for Stress, Smoking cessation, and Healthy Weight Loss.</t>
  </si>
  <si>
    <t>Quality Measurement &amp; Improvement:
Costs of Quality Measurement &amp; Improvement  (“QM&amp;I”) involving analyzing the results of clinical measurements such as HEDIS, identifying opportunities for improvement (e.g., less than optimal use of preventive and chronic disease services), and designing, implementing and evaluating initiatives to improve the care received by enrollees.  QM&amp;I also involves:
• designing initiatives that are population based – certain interventions are targeted to all at-risk/eligible enrollees either nationally or in select geographies (e.g., annual colon cancer screening campaign to all enrollees 50+ years old who have not been screened for colon cancer based on established clinical guidelines).
• leveraging collaborations with clients – the Cigna QM&amp;I team works with certain employer clients to tailor interventions to meet the needs of their enrollees (employees and their dependents).  Clients have the opportunity to select from a continuum of standard offerings that entail telephonic, mail, electronic and onsite outreach. 
• leveraging collaborations with health care professionals – the Cigna team works with key physician groups to co-develop and co-brand clinical outreach to increase the effectiveness of this outreach in engaging individual enrollees.
• clinical initiatives designed and implemented by QM&amp;I which usually entail telephonic or mail communications designed to educate enrollees and change enrollee behavior (e.g. obtain preventive health services).</t>
  </si>
  <si>
    <t xml:space="preserve">Health Information Technology:
Health care IT expenses related to activities that promote wellness and health including expenses for the above functions for data extraction, analysis and transmission of data in support of the activities noted above and activities that support sharing of electronic medical records to ensure that providers have access to consistent and accurate records.  </t>
  </si>
  <si>
    <t xml:space="preserve">Clinical Accreditation Reporting: 
Health Information Technology expenses associated with monitoring, measuring, or reporting clinical effectiveness.  Includes reporting and analysis costs related to maintaining accreditation by nationally recognized accrediting organizations such as NCQA and URAC, costs for public reporting of quality of care, including costs specifically required to make accurate determinations of defined measures and costs for public reporting mandated or encouraged by law.  </t>
  </si>
  <si>
    <t xml:space="preserve">Disease Management:
Health Information Technology expenses related to advancing the ability of enrollees, providers, insurers or other systems to communicate patient-centered clinical or medical information rapidly, accurately and efficiently to determine patient status, avoid harmful drug interactions or direct appropriate care.  This category also includes costs associated with making electronic health records accessible by enrollees and appropriate providers to monitor and document an individual enrollee’s medical history.  </t>
  </si>
  <si>
    <t>Intervention Reporting:
HIT expenses related to tracking whether a specific class of medical interventions or a bundle of related services leads to better patient outcomes.</t>
  </si>
  <si>
    <t>Clinical Government &amp; Regulatory Reporting:
HIT expenses related to reformatting, transmitting or reporting data to national or international government-based health organizations for the purposes of identifying or treating specific conditions or controlling the spread of disease.</t>
  </si>
  <si>
    <t xml:space="preserve">Electronic Health Records and Patient Portals:
Vendor costs to support electronic health records and patient portals which include health and benefit information, personal health records and cost and quality information. </t>
  </si>
  <si>
    <t>Quality Measurement &amp; Improvement:
Costs of Quality Measurement &amp; Improvement (“QM&amp;I”) involving the development and implementation of clinical initiatives to reduce racial/ethnic disparities and improve health outcomes.  Specific functions performed by QM&amp;I staff related to this activity include:
1)  analysis of data to detect health disparities, 
2)  barrier analysis to understand root causes for disparities (i.e. reviews available literature, surveys enrollees and/or providers, etc.), 
3) development of enrollee educational material (e.g., working with Marketing Communications to develop culturally sensitive, wallet-size blood pressure health record that allowed enrollees to track their meds, labs and provided them with tips and goals for managing their blood pressure),
 4) ensuring that identified/targeted enrollees receive educational material, and
 5) measuring changes in enrollee behavior as a result of education.</t>
  </si>
  <si>
    <t>Clinical Quality Analytics:
Costs of monitoring, measuring, and reporting of NCQA’s HEDIS &amp; WHP Accreditation initiatives and providing analytical support on those items when necessary. Includes as well costs of methodology development, and production for Medical Home quality and cost metrics used for reporting and analysis (e.g., Gaps in Care sent electronically to Medical Home Physicians).</t>
  </si>
  <si>
    <t>Product – Health ePass &amp; eBusiness:
Costs of Cigna's cost of care estimator tool that allows enrollees to make decisions regarding their care based upon cost and quality data at the point of service. The tool provides full transparency to the enrollee on multiple treatment alternatives.  Enrollees utilize the information on the MyCIGNA web based tool to identify cost and quality information on physicians and facilities, and manage their health.  The tool includes information about medical treatment options, helping enrollees make educated decisions about their medical care and compare treatments based on effectiveness, cost and quality.  Additionally, enrollees have access to their personal health history, including claims, prescriptions and lab tests/values that they can provide to their health care professionals to be included in their health records.</t>
  </si>
  <si>
    <t>Maryland Incentive Payments: 
'In 2009, Maryland became the first state to require that certain state-regulated health insurance carriers, including Cigna, provide incentives to select health care professionals to promote the adoption of electronic health records (EHRs) with the passage of House Bill 706 Electronic Health Records - Regulation and Reimbursement.  This new law requires all Maryland State Regulated Carriers to provide a one-time incentive to all Maryland PCP practices for the acquisition and meaningful use of EHRs.  The total amount of the incentive paid by Cigna must not exceed $15,000 per PCP practice.  This program became effective 10/21/11, and is scheduled to end on 12/31/14.  However, the Maryland HealthCare Commission has recommended continuation of the program beyond 12/31/14.</t>
  </si>
  <si>
    <t>Qualified cost include the direct cost to upgrade all systems (excluding the claim systems and those activites which enable adjudication), including clinical systems, to accept and report on the new ICD10 codes.</t>
  </si>
  <si>
    <t>A detailed annual review of overall healthcare expenses is conducted by the business areas to identify which expenses (or percent there of) qualify as Cost Containment Expenses (not included in above quality improvement expenses).This includes a review the definitions in 45 CFR 158. 150 and 151 and coordination with the appropriate business unit lead / manager to determine which expenses are embraced by the definitions in 45 CFR 158. 150 and 151.  It is determined, on an annual basis, if new expenses should be reviewed to determine whether they qualify as expenditures for activities that improve health care quality as described in  45 CFR 158.150 and 151.</t>
  </si>
  <si>
    <t>Includes expenses that serve to actually reduce the number of health services provided or the cost of such services, excluding those that simultaneously improve the quality of health care.  Includes costs associated with:
• Post- and concurrent- claim case management activities, 
• Pre-Service Utilization review, 
• Detection and prevention of payment for fraudulent requests for reimbursement, 
• Expenses for internal and external appeals, and 
• Network access fees paid to preferred provider organizations and other network-based health plans (including prescription drug networks) and allocated internal salaries and related costs associated with network development and/or provider contracting.</t>
  </si>
  <si>
    <t>Includes expenses that are not cost-containment expenses.
Includes expenses for administrative services that do not constitute adjustments to premium revenue, reimbursement for clinical services to enrollees or expenditures on quality improvement activities.</t>
  </si>
  <si>
    <t>Includes compensation (including but not limited to salary and benefits) to employees engaged in soliciting and generating sales to policyholders for the issuer.</t>
  </si>
  <si>
    <t>All expenses incurred by the issuer payable to a licensed agent, broker, or producer who is not an employee of the issuer in relation to the sale and solicitation of policies for the company.</t>
  </si>
  <si>
    <t>Other taxes are specifically identified by state, if specific identification was not possible, remaining taxes were allocated based on a ratio of total specifically identified state tax payments.</t>
  </si>
  <si>
    <t>Includes other taxes, fines and penalties of regulatory authorities, and fees for examinations by any State or Federal departments not already included in other lines.</t>
  </si>
  <si>
    <t>General and Administrative Expenses not already Included in other lines.</t>
  </si>
  <si>
    <t>Expenses are allocated pro rata based on the proportion of enrollee months associated with contracts in each segment (i.e., individual, small group, large group) that are sitused in a state. 
For minimum premium contracts, enrollee member months are split between the insured and administrative portion of the contract.</t>
  </si>
  <si>
    <t xml:space="preserve">Non Qualified costs include administratvie costs related to general oversight, systems maintenance costs, adjudictaion costs and costs directly related to the claim systems. </t>
  </si>
  <si>
    <t xml:space="preserve">All methods prescribed by State unclaimed property laws have been observed, and in addition:
Established tracking system to identify outstanding checks and those returned undeliverable.
Attempted telephone contact to numbers on record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</si>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</sst>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wrapText="1"/>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164</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Claims'!D7-'Pt 2 Premium and Claims'!D13+'Pt 2 Premium and Claims'!D14+'Pt 2 Premium and Claims'!D15+'Pt 2 Premium and Claims'!D16+'Pt 2 Premium and Claims'!D17</f>
        <v>12929</v>
      </c>
      <c r="E5" s="106">
        <f>'Pt 2 Premium and Claims'!E5+'Pt 2 Premium and Claims'!E6-'Pt 2 Premium and Claims'!E7-'Pt 2 Premium and Claims'!E13+'Pt 2 Premium and Claims'!E14+'Pt 2 Premium and Claims'!E15+'Pt 2 Premium and Claims'!E16+'Pt 2 Premium and Claims'!E17</f>
        <v>12929</v>
      </c>
      <c r="F5" s="106"/>
      <c r="G5" s="106"/>
      <c r="H5" s="106"/>
      <c r="I5" s="105">
        <f>'Pt 2 Premium and Claims'!I5+'Pt 2 Premium and Claims'!I6-'Pt 2 Premium and Claims'!I7-'Pt 2 Premium and Claims'!I13+'Pt 2 Premium and Claims'!I14+'Pt 2 Premium and Claims'!I15+'Pt 2 Premium and Claims'!I16+'Pt 2 Premium and Claims'!I17</f>
        <v>0</v>
      </c>
      <c r="J5" s="105">
        <f>'Pt 2 Premium and Claims'!J5+'Pt 2 Premium and Claims'!J6-'Pt 2 Premium and Claims'!J7-'Pt 2 Premium and Claims'!J13+'Pt 2 Premium and Claims'!J14+'Pt 2 Premium and Claims'!J15+'Pt 2 Premium and Claims'!J16+'Pt 2 Premium and Claims'!J17</f>
        <v>0</v>
      </c>
      <c r="K5" s="106">
        <f>'Pt 2 Premium and Claims'!K5+'Pt 2 Premium and Claims'!K6-'Pt 2 Premium and Claims'!K7-'Pt 2 Premium and Claims'!K13+'Pt 2 Premium and Claims'!K14+'Pt 2 Premium and Claims'!K15+'Pt 2 Premium and Claims'!K16+'Pt 2 Premium and Claims'!K17</f>
        <v>0</v>
      </c>
      <c r="L5" s="106"/>
      <c r="M5" s="106"/>
      <c r="N5" s="106"/>
      <c r="O5" s="105">
        <f>'Pt 2 Premium and Claims'!O5+'Pt 2 Premium and Claims'!O6-'Pt 2 Premium and Claims'!O7-'Pt 2 Premium and Claims'!O13+'Pt 2 Premium and Claims'!O14+'Pt 2 Premium and Claims'!O15+'Pt 2 Premium and Claims'!O16+'Pt 2 Premium and Claims'!O17</f>
        <v>0</v>
      </c>
      <c r="P5" s="105">
        <f>'Pt 2 Premium and Claims'!P5+'Pt 2 Premium and Claims'!P6-'Pt 2 Premium and Claims'!P7-'Pt 2 Premium and Claims'!P13+'Pt 2 Premium and Claims'!P14</f>
        <v>5757126</v>
      </c>
      <c r="Q5" s="106">
        <f>'Pt 2 Premium and Claims'!Q5+'Pt 2 Premium and Claims'!Q6-'Pt 2 Premium and Claims'!Q7-'Pt 2 Premium and Claims'!Q13+'Pt 2 Premium and Claims'!Q14</f>
        <v>5940654</v>
      </c>
      <c r="R5" s="106"/>
      <c r="S5" s="106"/>
      <c r="T5" s="106"/>
      <c r="U5" s="105">
        <f>'Pt 2 Premium and Claims'!U5+'Pt 2 Premium and Claims'!U6-'Pt 2 Premium and Claims'!U7-'Pt 2 Premium and Claims'!U13+'Pt 2 Premium and Claims'!U14</f>
        <v>0</v>
      </c>
      <c r="V5" s="106">
        <f>'Pt 2 Premium and Claims'!V5+'Pt 2 Premium and Claims'!V6-'Pt 2 Premium and Claims'!V7-'Pt 2 Premium and Claims'!V13+'Pt 2 Premium and Claims'!V14</f>
        <v>0</v>
      </c>
      <c r="W5" s="106"/>
      <c r="X5" s="105">
        <f>'Pt 2 Premium and Claims'!X5+'Pt 2 Premium and Claims'!X6-'Pt 2 Premium and Claims'!X7-'Pt 2 Premium and Claims'!X13+'Pt 2 Premium and Claims'!X14</f>
        <v>0</v>
      </c>
      <c r="Y5" s="106">
        <f>'Pt 2 Premium and Claims'!Y5+'Pt 2 Premium and Claims'!Y6-'Pt 2 Premium and Claims'!Y7-'Pt 2 Premium and Claims'!Y13+'Pt 2 Premium and Claims'!Y14</f>
        <v>0</v>
      </c>
      <c r="Z5" s="106"/>
      <c r="AA5" s="105">
        <f>'Pt 2 Premium and Claims'!AA5+'Pt 2 Premium and Claims'!AA6-'Pt 2 Premium and Claims'!AA7-'Pt 2 Premium and Claims'!AA13+'Pt 2 Premium and Claims'!AA14</f>
        <v>0</v>
      </c>
      <c r="AB5" s="106">
        <f>'Pt 2 Premium and Claims'!AB5+'Pt 2 Premium and Claims'!AB6-'Pt 2 Premium and Claims'!AB7-'Pt 2 Premium and Claims'!AB13+'Pt 2 Premium and Claims'!AB14</f>
        <v>0</v>
      </c>
      <c r="AC5" s="106"/>
      <c r="AD5" s="105">
        <f>'Pt 2 Premium and Claims'!AD5+'Pt 2 Premium and Claims'!AD6-'Pt 2 Premium and Claims'!AD7-'Pt 2 Premium and Claims'!AD13+'Pt 2 Premium and Claims'!AD14</f>
        <v>0</v>
      </c>
      <c r="AE5" s="295"/>
      <c r="AF5" s="295"/>
      <c r="AG5" s="295"/>
      <c r="AH5" s="296"/>
      <c r="AI5" s="105">
        <f>'Pt 2 Premium and Claims'!AI5+'Pt 2 Premium and Claims'!AI6-'Pt 2 Premium and Claims'!AI7-'Pt 2 Premium and Claims'!AI13+'Pt 2 Premium and Claims'!AI14</f>
        <v>0</v>
      </c>
      <c r="AJ5" s="295"/>
      <c r="AK5" s="295"/>
      <c r="AL5" s="295"/>
      <c r="AM5" s="296"/>
      <c r="AN5" s="105">
        <f>'Pt 2 Premium and Claims'!AN5+'Pt 2 Premium and Claims'!AN6-'Pt 2 Premium and Claims'!AN7-'Pt 2 Premium and Claims'!AN13+'Pt 2 Premium and Claims'!AN14</f>
        <v>0</v>
      </c>
      <c r="AO5" s="106"/>
      <c r="AP5" s="106"/>
      <c r="AQ5" s="106"/>
      <c r="AR5" s="106"/>
      <c r="AS5" s="105">
        <f>'Pt 2 Premium and Claims'!AS5+'Pt 2 Premium and Claims'!AS6-'Pt 2 Premium and Claims'!AS7-'Pt 2 Premium and Claims'!AS13+'Pt 2 Premium and Claims'!AS14</f>
        <v>0</v>
      </c>
      <c r="AT5" s="107">
        <f>'Pt 2 Premium and Claims'!AT5+'Pt 2 Premium and Claims'!AT6-'Pt 2 Premium and Claims'!AT7-'Pt 2 Premium and Claims'!AT13+'Pt 2 Premium and Claims'!AT14</f>
        <v>0</v>
      </c>
      <c r="AU5" s="107">
        <f>'Pt 2 Premium and Claims'!AU5+'Pt 2 Premium and Claims'!AU6-'Pt 2 Premium and Claims'!AU7-'Pt 2 Premium and Claims'!AU13+'Pt 2 Premium and Claims'!AU14</f>
        <v>0</v>
      </c>
      <c r="AV5" s="108"/>
      <c r="AW5" s="317"/>
    </row>
    <row r="6" spans="1:49" x14ac:dyDescent="0.2">
      <c r="B6" s="155" t="s">
        <v>223</v>
      </c>
      <c r="C6" s="62" t="s">
        <v>12</v>
      </c>
      <c r="D6" s="109">
        <v>0</v>
      </c>
      <c r="E6" s="110">
        <f>D6</f>
        <v>0</v>
      </c>
      <c r="F6" s="110"/>
      <c r="G6" s="111"/>
      <c r="H6" s="111"/>
      <c r="I6" s="112">
        <v>0</v>
      </c>
      <c r="J6" s="109">
        <v>0</v>
      </c>
      <c r="K6" s="110">
        <f>J6</f>
        <v>0</v>
      </c>
      <c r="L6" s="110"/>
      <c r="M6" s="111"/>
      <c r="N6" s="111"/>
      <c r="O6" s="112">
        <v>0</v>
      </c>
      <c r="P6" s="109">
        <v>0</v>
      </c>
      <c r="Q6" s="110">
        <f>P6</f>
        <v>0</v>
      </c>
      <c r="R6" s="110"/>
      <c r="S6" s="111"/>
      <c r="T6" s="111"/>
      <c r="U6" s="109">
        <v>0</v>
      </c>
      <c r="V6" s="110">
        <f>U6</f>
        <v>0</v>
      </c>
      <c r="W6" s="110"/>
      <c r="X6" s="109">
        <v>0</v>
      </c>
      <c r="Y6" s="110">
        <f>X6</f>
        <v>0</v>
      </c>
      <c r="Z6" s="110"/>
      <c r="AA6" s="109">
        <v>0</v>
      </c>
      <c r="AB6" s="110">
        <f>AA6</f>
        <v>0</v>
      </c>
      <c r="AC6" s="110"/>
      <c r="AD6" s="109">
        <v>0</v>
      </c>
      <c r="AE6" s="291"/>
      <c r="AF6" s="291"/>
      <c r="AG6" s="291"/>
      <c r="AH6" s="291"/>
      <c r="AI6" s="109">
        <v>0</v>
      </c>
      <c r="AJ6" s="291"/>
      <c r="AK6" s="291"/>
      <c r="AL6" s="291"/>
      <c r="AM6" s="291"/>
      <c r="AN6" s="109">
        <v>0</v>
      </c>
      <c r="AO6" s="110"/>
      <c r="AP6" s="110"/>
      <c r="AQ6" s="111"/>
      <c r="AR6" s="111"/>
      <c r="AS6" s="109">
        <v>0</v>
      </c>
      <c r="AT6" s="113">
        <v>0</v>
      </c>
      <c r="AU6" s="113">
        <v>0</v>
      </c>
      <c r="AV6" s="311"/>
      <c r="AW6" s="318"/>
    </row>
    <row r="7" spans="1:49" x14ac:dyDescent="0.2">
      <c r="B7" s="155" t="s">
        <v>224</v>
      </c>
      <c r="C7" s="62" t="s">
        <v>13</v>
      </c>
      <c r="D7" s="109">
        <v>-4</v>
      </c>
      <c r="E7" s="110">
        <f>D7</f>
        <v>-4</v>
      </c>
      <c r="F7" s="110"/>
      <c r="G7" s="110"/>
      <c r="H7" s="110"/>
      <c r="I7" s="109">
        <v>0</v>
      </c>
      <c r="J7" s="109">
        <v>0</v>
      </c>
      <c r="K7" s="110">
        <f>J7</f>
        <v>0</v>
      </c>
      <c r="L7" s="110"/>
      <c r="M7" s="110"/>
      <c r="N7" s="110"/>
      <c r="O7" s="109">
        <v>0</v>
      </c>
      <c r="P7" s="109">
        <v>-1830</v>
      </c>
      <c r="Q7" s="110">
        <f>P7</f>
        <v>-1830</v>
      </c>
      <c r="R7" s="110"/>
      <c r="S7" s="110"/>
      <c r="T7" s="110"/>
      <c r="U7" s="109">
        <v>0</v>
      </c>
      <c r="V7" s="110">
        <f>U7</f>
        <v>0</v>
      </c>
      <c r="W7" s="110"/>
      <c r="X7" s="109">
        <v>0</v>
      </c>
      <c r="Y7" s="110">
        <f>X7</f>
        <v>0</v>
      </c>
      <c r="Z7" s="110"/>
      <c r="AA7" s="109">
        <v>0</v>
      </c>
      <c r="AB7" s="110">
        <f>AA7</f>
        <v>0</v>
      </c>
      <c r="AC7" s="110"/>
      <c r="AD7" s="109">
        <v>0</v>
      </c>
      <c r="AE7" s="291"/>
      <c r="AF7" s="291"/>
      <c r="AG7" s="291"/>
      <c r="AH7" s="291"/>
      <c r="AI7" s="109">
        <v>0</v>
      </c>
      <c r="AJ7" s="291"/>
      <c r="AK7" s="291"/>
      <c r="AL7" s="291"/>
      <c r="AM7" s="291"/>
      <c r="AN7" s="109">
        <v>0</v>
      </c>
      <c r="AO7" s="110"/>
      <c r="AP7" s="110"/>
      <c r="AQ7" s="110"/>
      <c r="AR7" s="110"/>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-102097</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7091</v>
      </c>
      <c r="E12" s="106">
        <f>'Pt 2 Premium and Claims'!E54</f>
        <v>7415</v>
      </c>
      <c r="F12" s="106"/>
      <c r="G12" s="106"/>
      <c r="H12" s="106"/>
      <c r="I12" s="105">
        <f>'Pt 2 Premium and Claims'!I54</f>
        <v>0</v>
      </c>
      <c r="J12" s="105">
        <f>'Pt 2 Premium and Claims'!J54</f>
        <v>509</v>
      </c>
      <c r="K12" s="106">
        <f>'Pt 2 Premium and Claims'!K54</f>
        <v>25</v>
      </c>
      <c r="L12" s="106"/>
      <c r="M12" s="106"/>
      <c r="N12" s="106"/>
      <c r="O12" s="105">
        <f>'Pt 2 Premium and Claims'!O54</f>
        <v>0</v>
      </c>
      <c r="P12" s="105">
        <f>'Pt 2 Premium and Claims'!P54</f>
        <v>4596768</v>
      </c>
      <c r="Q12" s="106">
        <f>'Pt 2 Premium and Claims'!Q54</f>
        <v>4685026</v>
      </c>
      <c r="R12" s="106"/>
      <c r="S12" s="106"/>
      <c r="T12" s="106"/>
      <c r="U12" s="105">
        <f>'Pt 2 Premium and Claims'!U54</f>
        <v>0</v>
      </c>
      <c r="V12" s="106">
        <f>'Pt 2 Premium and Claims'!V54</f>
        <v>0</v>
      </c>
      <c r="W12" s="106"/>
      <c r="X12" s="105">
        <f>'Pt 2 Premium and Claims'!X54</f>
        <v>0</v>
      </c>
      <c r="Y12" s="106">
        <f>'Pt 2 Premium and Claims'!Y54</f>
        <v>0</v>
      </c>
      <c r="Z12" s="106"/>
      <c r="AA12" s="105">
        <f>'Pt 2 Premium and Claims'!AA54</f>
        <v>0</v>
      </c>
      <c r="AB12" s="106">
        <f>'Pt 2 Premium and Claims'!AB54</f>
        <v>0</v>
      </c>
      <c r="AC12" s="106"/>
      <c r="AD12" s="105">
        <f>'Pt 2 Premium and Claims'!AD54</f>
        <v>0</v>
      </c>
      <c r="AE12" s="295"/>
      <c r="AF12" s="295"/>
      <c r="AG12" s="295"/>
      <c r="AH12" s="296"/>
      <c r="AI12" s="105">
        <f>'Pt 2 Premium and Claims'!AI54</f>
        <v>0</v>
      </c>
      <c r="AJ12" s="295"/>
      <c r="AK12" s="295"/>
      <c r="AL12" s="295"/>
      <c r="AM12" s="296"/>
      <c r="AN12" s="105">
        <f>'Pt 2 Premium and Claims'!AN54</f>
        <v>0</v>
      </c>
      <c r="AO12" s="106"/>
      <c r="AP12" s="106"/>
      <c r="AQ12" s="106"/>
      <c r="AR12" s="106"/>
      <c r="AS12" s="105">
        <f>'Pt 2 Premium and Claims'!AS54</f>
        <v>0</v>
      </c>
      <c r="AT12" s="107">
        <f>'Pt 2 Premium and Claims'!AT54</f>
        <v>0</v>
      </c>
      <c r="AU12" s="107">
        <f>'Pt 2 Premium and Claims'!AU54</f>
        <v>0</v>
      </c>
      <c r="AV12" s="312"/>
      <c r="AW12" s="317"/>
    </row>
    <row r="13" spans="1:49" ht="25.5" x14ac:dyDescent="0.2">
      <c r="B13" s="155" t="s">
        <v>230</v>
      </c>
      <c r="C13" s="62" t="s">
        <v>37</v>
      </c>
      <c r="D13" s="109">
        <v>0</v>
      </c>
      <c r="E13" s="110">
        <v>0</v>
      </c>
      <c r="F13" s="110"/>
      <c r="G13" s="289"/>
      <c r="H13" s="290"/>
      <c r="I13" s="109">
        <v>0</v>
      </c>
      <c r="J13" s="109">
        <v>0</v>
      </c>
      <c r="K13" s="110">
        <v>0</v>
      </c>
      <c r="L13" s="110"/>
      <c r="M13" s="289"/>
      <c r="N13" s="290"/>
      <c r="O13" s="109">
        <v>0</v>
      </c>
      <c r="P13" s="109">
        <v>778717</v>
      </c>
      <c r="Q13" s="110">
        <v>766987</v>
      </c>
      <c r="R13" s="110"/>
      <c r="S13" s="289"/>
      <c r="T13" s="290"/>
      <c r="U13" s="109">
        <v>0</v>
      </c>
      <c r="V13" s="110">
        <v>0</v>
      </c>
      <c r="W13" s="110"/>
      <c r="X13" s="109">
        <v>0</v>
      </c>
      <c r="Y13" s="110">
        <v>0</v>
      </c>
      <c r="Z13" s="110"/>
      <c r="AA13" s="109">
        <v>0</v>
      </c>
      <c r="AB13" s="110">
        <v>0</v>
      </c>
      <c r="AC13" s="110"/>
      <c r="AD13" s="109">
        <v>0</v>
      </c>
      <c r="AE13" s="291"/>
      <c r="AF13" s="291"/>
      <c r="AG13" s="291"/>
      <c r="AH13" s="291"/>
      <c r="AI13" s="109">
        <v>0</v>
      </c>
      <c r="AJ13" s="291"/>
      <c r="AK13" s="291"/>
      <c r="AL13" s="291"/>
      <c r="AM13" s="291"/>
      <c r="AN13" s="109">
        <v>0</v>
      </c>
      <c r="AO13" s="110"/>
      <c r="AP13" s="110"/>
      <c r="AQ13" s="289"/>
      <c r="AR13" s="290"/>
      <c r="AS13" s="109">
        <v>0</v>
      </c>
      <c r="AT13" s="113">
        <v>0</v>
      </c>
      <c r="AU13" s="113">
        <v>0</v>
      </c>
      <c r="AV13" s="311"/>
      <c r="AW13" s="318"/>
    </row>
    <row r="14" spans="1:49" ht="25.5" x14ac:dyDescent="0.2">
      <c r="B14" s="155" t="s">
        <v>231</v>
      </c>
      <c r="C14" s="62" t="s">
        <v>6</v>
      </c>
      <c r="D14" s="109">
        <v>0</v>
      </c>
      <c r="E14" s="110">
        <v>0</v>
      </c>
      <c r="F14" s="110"/>
      <c r="G14" s="288"/>
      <c r="H14" s="291"/>
      <c r="I14" s="109">
        <v>0</v>
      </c>
      <c r="J14" s="109">
        <v>0</v>
      </c>
      <c r="K14" s="110">
        <v>0</v>
      </c>
      <c r="L14" s="110"/>
      <c r="M14" s="288"/>
      <c r="N14" s="291"/>
      <c r="O14" s="109">
        <v>0</v>
      </c>
      <c r="P14" s="109">
        <v>-3212</v>
      </c>
      <c r="Q14" s="110">
        <v>-3165</v>
      </c>
      <c r="R14" s="110"/>
      <c r="S14" s="288"/>
      <c r="T14" s="291"/>
      <c r="U14" s="109">
        <v>0</v>
      </c>
      <c r="V14" s="110">
        <v>0</v>
      </c>
      <c r="W14" s="110"/>
      <c r="X14" s="109">
        <v>0</v>
      </c>
      <c r="Y14" s="110">
        <v>0</v>
      </c>
      <c r="Z14" s="110"/>
      <c r="AA14" s="109">
        <v>0</v>
      </c>
      <c r="AB14" s="110">
        <v>0</v>
      </c>
      <c r="AC14" s="110"/>
      <c r="AD14" s="109">
        <v>0</v>
      </c>
      <c r="AE14" s="291"/>
      <c r="AF14" s="291"/>
      <c r="AG14" s="291"/>
      <c r="AH14" s="291"/>
      <c r="AI14" s="109">
        <v>0</v>
      </c>
      <c r="AJ14" s="291"/>
      <c r="AK14" s="291"/>
      <c r="AL14" s="291"/>
      <c r="AM14" s="291"/>
      <c r="AN14" s="109">
        <v>0</v>
      </c>
      <c r="AO14" s="110"/>
      <c r="AP14" s="110"/>
      <c r="AQ14" s="288"/>
      <c r="AR14" s="291"/>
      <c r="AS14" s="109">
        <v>0</v>
      </c>
      <c r="AT14" s="113">
        <v>0</v>
      </c>
      <c r="AU14" s="113">
        <v>0</v>
      </c>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v>0</v>
      </c>
      <c r="AE15" s="291"/>
      <c r="AF15" s="291"/>
      <c r="AG15" s="291"/>
      <c r="AH15" s="294"/>
      <c r="AI15" s="109">
        <v>0</v>
      </c>
      <c r="AJ15" s="291"/>
      <c r="AK15" s="291"/>
      <c r="AL15" s="291"/>
      <c r="AM15" s="294"/>
      <c r="AN15" s="109">
        <v>0</v>
      </c>
      <c r="AO15" s="110"/>
      <c r="AP15" s="110"/>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236745</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261559</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462685</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f>'Pt 2 Premium and Claims'!D55</f>
        <v>0</v>
      </c>
      <c r="E22" s="115">
        <f>'Pt 2 Premium and Claims'!E55</f>
        <v>0</v>
      </c>
      <c r="F22" s="115"/>
      <c r="G22" s="115"/>
      <c r="H22" s="115"/>
      <c r="I22" s="114">
        <f>'Pt 2 Premium and Claims'!I55</f>
        <v>0</v>
      </c>
      <c r="J22" s="114">
        <f>'Pt 2 Premium and Claims'!J55</f>
        <v>0</v>
      </c>
      <c r="K22" s="115">
        <f>'Pt 2 Premium and Claims'!K55</f>
        <v>0</v>
      </c>
      <c r="L22" s="115"/>
      <c r="M22" s="115"/>
      <c r="N22" s="115"/>
      <c r="O22" s="114">
        <f>'Pt 2 Premium and Claims'!O55</f>
        <v>0</v>
      </c>
      <c r="P22" s="114">
        <f>'Pt 2 Premium and Claims'!P55</f>
        <v>0</v>
      </c>
      <c r="Q22" s="115">
        <f>'Pt 2 Premium and Claims'!Q55</f>
        <v>0</v>
      </c>
      <c r="R22" s="115"/>
      <c r="S22" s="115"/>
      <c r="T22" s="115"/>
      <c r="U22" s="114">
        <f>'Pt 2 Premium and Claims'!U55</f>
        <v>0</v>
      </c>
      <c r="V22" s="115">
        <f>'Pt 2 Premium and Claims'!V55</f>
        <v>0</v>
      </c>
      <c r="W22" s="115"/>
      <c r="X22" s="114">
        <f>'Pt 2 Premium and Claims'!X55</f>
        <v>0</v>
      </c>
      <c r="Y22" s="115">
        <f>'Pt 2 Premium and Claims'!Y55</f>
        <v>0</v>
      </c>
      <c r="Z22" s="115"/>
      <c r="AA22" s="114">
        <f>'Pt 2 Premium and Claims'!AA55</f>
        <v>0</v>
      </c>
      <c r="AB22" s="115">
        <f>'Pt 2 Premium and Claims'!AB55</f>
        <v>0</v>
      </c>
      <c r="AC22" s="115"/>
      <c r="AD22" s="114">
        <f>'Pt 2 Premium and Claims'!AD55</f>
        <v>0</v>
      </c>
      <c r="AE22" s="291"/>
      <c r="AF22" s="291"/>
      <c r="AG22" s="291"/>
      <c r="AH22" s="291"/>
      <c r="AI22" s="114">
        <f>'Pt 2 Premium and Claims'!AI55</f>
        <v>0</v>
      </c>
      <c r="AJ22" s="291"/>
      <c r="AK22" s="291"/>
      <c r="AL22" s="291"/>
      <c r="AM22" s="291"/>
      <c r="AN22" s="114">
        <f>'Pt 2 Premium and Claims'!AN55</f>
        <v>0</v>
      </c>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-439317</v>
      </c>
      <c r="E25" s="110">
        <f>D25</f>
        <v>-439317</v>
      </c>
      <c r="F25" s="110"/>
      <c r="G25" s="110"/>
      <c r="H25" s="110"/>
      <c r="I25" s="109">
        <v>0</v>
      </c>
      <c r="J25" s="109">
        <v>-201</v>
      </c>
      <c r="K25" s="110">
        <f>J25</f>
        <v>-201</v>
      </c>
      <c r="L25" s="110"/>
      <c r="M25" s="110"/>
      <c r="N25" s="110"/>
      <c r="O25" s="109">
        <v>0</v>
      </c>
      <c r="P25" s="109">
        <v>-27534</v>
      </c>
      <c r="Q25" s="110">
        <f>P25</f>
        <v>-27534</v>
      </c>
      <c r="R25" s="110"/>
      <c r="S25" s="110"/>
      <c r="T25" s="110"/>
      <c r="U25" s="109">
        <v>0</v>
      </c>
      <c r="V25" s="110">
        <f>U25</f>
        <v>0</v>
      </c>
      <c r="W25" s="110"/>
      <c r="X25" s="109">
        <v>0</v>
      </c>
      <c r="Y25" s="110">
        <f>X25</f>
        <v>0</v>
      </c>
      <c r="Z25" s="110"/>
      <c r="AA25" s="109">
        <v>0</v>
      </c>
      <c r="AB25" s="110">
        <f>AA25</f>
        <v>0</v>
      </c>
      <c r="AC25" s="110"/>
      <c r="AD25" s="109">
        <v>0</v>
      </c>
      <c r="AE25" s="291"/>
      <c r="AF25" s="291"/>
      <c r="AG25" s="291"/>
      <c r="AH25" s="294"/>
      <c r="AI25" s="109">
        <v>0</v>
      </c>
      <c r="AJ25" s="291"/>
      <c r="AK25" s="291"/>
      <c r="AL25" s="291"/>
      <c r="AM25" s="294"/>
      <c r="AN25" s="109">
        <v>0</v>
      </c>
      <c r="AO25" s="110"/>
      <c r="AP25" s="110"/>
      <c r="AQ25" s="110"/>
      <c r="AR25" s="110"/>
      <c r="AS25" s="109">
        <v>0</v>
      </c>
      <c r="AT25" s="113">
        <v>-38442</v>
      </c>
      <c r="AU25" s="113">
        <v>0</v>
      </c>
      <c r="AV25" s="113">
        <v>0</v>
      </c>
      <c r="AW25" s="318"/>
    </row>
    <row r="26" spans="1:49" s="5" customFormat="1" x14ac:dyDescent="0.2">
      <c r="A26" s="35"/>
      <c r="B26" s="158" t="s">
        <v>243</v>
      </c>
      <c r="C26" s="62"/>
      <c r="D26" s="109">
        <v>3</v>
      </c>
      <c r="E26" s="110">
        <f>D26</f>
        <v>3</v>
      </c>
      <c r="F26" s="110"/>
      <c r="G26" s="110"/>
      <c r="H26" s="110"/>
      <c r="I26" s="109">
        <v>0</v>
      </c>
      <c r="J26" s="109">
        <v>0</v>
      </c>
      <c r="K26" s="110">
        <f>J26</f>
        <v>0</v>
      </c>
      <c r="L26" s="110"/>
      <c r="M26" s="110"/>
      <c r="N26" s="110"/>
      <c r="O26" s="109">
        <v>0</v>
      </c>
      <c r="P26" s="109">
        <v>2171</v>
      </c>
      <c r="Q26" s="110">
        <f>P26</f>
        <v>2171</v>
      </c>
      <c r="R26" s="110"/>
      <c r="S26" s="110"/>
      <c r="T26" s="110"/>
      <c r="U26" s="109">
        <v>0</v>
      </c>
      <c r="V26" s="110">
        <f>U26</f>
        <v>0</v>
      </c>
      <c r="W26" s="110"/>
      <c r="X26" s="109">
        <v>0</v>
      </c>
      <c r="Y26" s="110">
        <f>X26</f>
        <v>0</v>
      </c>
      <c r="Z26" s="110"/>
      <c r="AA26" s="109">
        <v>0</v>
      </c>
      <c r="AB26" s="110">
        <f>AA26</f>
        <v>0</v>
      </c>
      <c r="AC26" s="110"/>
      <c r="AD26" s="109">
        <v>0</v>
      </c>
      <c r="AE26" s="291"/>
      <c r="AF26" s="291"/>
      <c r="AG26" s="291"/>
      <c r="AH26" s="291"/>
      <c r="AI26" s="109">
        <v>0</v>
      </c>
      <c r="AJ26" s="291"/>
      <c r="AK26" s="291"/>
      <c r="AL26" s="291"/>
      <c r="AM26" s="291"/>
      <c r="AN26" s="109">
        <v>0</v>
      </c>
      <c r="AO26" s="110"/>
      <c r="AP26" s="110"/>
      <c r="AQ26" s="110"/>
      <c r="AR26" s="110"/>
      <c r="AS26" s="109">
        <v>0</v>
      </c>
      <c r="AT26" s="113">
        <v>0</v>
      </c>
      <c r="AU26" s="113">
        <v>0</v>
      </c>
      <c r="AV26" s="113">
        <v>0</v>
      </c>
      <c r="AW26" s="318"/>
    </row>
    <row r="27" spans="1:49" s="5" customFormat="1" x14ac:dyDescent="0.2">
      <c r="B27" s="158" t="s">
        <v>244</v>
      </c>
      <c r="C27" s="62"/>
      <c r="D27" s="109">
        <v>106</v>
      </c>
      <c r="E27" s="110">
        <f>D27</f>
        <v>106</v>
      </c>
      <c r="F27" s="110"/>
      <c r="G27" s="110"/>
      <c r="H27" s="110"/>
      <c r="I27" s="109">
        <v>0</v>
      </c>
      <c r="J27" s="109">
        <v>0</v>
      </c>
      <c r="K27" s="110">
        <f>J27</f>
        <v>0</v>
      </c>
      <c r="L27" s="110"/>
      <c r="M27" s="110"/>
      <c r="N27" s="110"/>
      <c r="O27" s="109">
        <v>0</v>
      </c>
      <c r="P27" s="109">
        <v>80428</v>
      </c>
      <c r="Q27" s="110">
        <f>P27</f>
        <v>80428</v>
      </c>
      <c r="R27" s="110"/>
      <c r="S27" s="110"/>
      <c r="T27" s="110"/>
      <c r="U27" s="109">
        <v>0</v>
      </c>
      <c r="V27" s="110">
        <f>U27</f>
        <v>0</v>
      </c>
      <c r="W27" s="110"/>
      <c r="X27" s="109">
        <v>0</v>
      </c>
      <c r="Y27" s="110">
        <f>X27</f>
        <v>0</v>
      </c>
      <c r="Z27" s="110"/>
      <c r="AA27" s="109">
        <v>0</v>
      </c>
      <c r="AB27" s="110">
        <f>AA27</f>
        <v>0</v>
      </c>
      <c r="AC27" s="110"/>
      <c r="AD27" s="109">
        <v>0</v>
      </c>
      <c r="AE27" s="291"/>
      <c r="AF27" s="291"/>
      <c r="AG27" s="291"/>
      <c r="AH27" s="291"/>
      <c r="AI27" s="109">
        <v>0</v>
      </c>
      <c r="AJ27" s="291"/>
      <c r="AK27" s="291"/>
      <c r="AL27" s="291"/>
      <c r="AM27" s="291"/>
      <c r="AN27" s="109">
        <v>0</v>
      </c>
      <c r="AO27" s="110"/>
      <c r="AP27" s="110"/>
      <c r="AQ27" s="110"/>
      <c r="AR27" s="110"/>
      <c r="AS27" s="109">
        <v>0</v>
      </c>
      <c r="AT27" s="113">
        <v>0</v>
      </c>
      <c r="AU27" s="113">
        <v>0</v>
      </c>
      <c r="AV27" s="314"/>
      <c r="AW27" s="318"/>
    </row>
    <row r="28" spans="1:49" s="5" customFormat="1" x14ac:dyDescent="0.2">
      <c r="A28" s="35"/>
      <c r="B28" s="158" t="s">
        <v>245</v>
      </c>
      <c r="C28" s="62"/>
      <c r="D28" s="109">
        <v>19</v>
      </c>
      <c r="E28" s="110">
        <f>D28</f>
        <v>19</v>
      </c>
      <c r="F28" s="110"/>
      <c r="G28" s="110"/>
      <c r="H28" s="110"/>
      <c r="I28" s="109">
        <v>0</v>
      </c>
      <c r="J28" s="109">
        <v>0</v>
      </c>
      <c r="K28" s="110">
        <f>J28</f>
        <v>0</v>
      </c>
      <c r="L28" s="110"/>
      <c r="M28" s="110"/>
      <c r="N28" s="110"/>
      <c r="O28" s="109">
        <v>0</v>
      </c>
      <c r="P28" s="109">
        <v>14656</v>
      </c>
      <c r="Q28" s="110">
        <f>P28</f>
        <v>14656</v>
      </c>
      <c r="R28" s="110"/>
      <c r="S28" s="110"/>
      <c r="T28" s="110"/>
      <c r="U28" s="109">
        <v>0</v>
      </c>
      <c r="V28" s="110">
        <f>U28</f>
        <v>0</v>
      </c>
      <c r="W28" s="110"/>
      <c r="X28" s="109">
        <v>0</v>
      </c>
      <c r="Y28" s="110">
        <f>X28</f>
        <v>0</v>
      </c>
      <c r="Z28" s="110"/>
      <c r="AA28" s="109">
        <v>0</v>
      </c>
      <c r="AB28" s="110">
        <f>AA28</f>
        <v>0</v>
      </c>
      <c r="AC28" s="110"/>
      <c r="AD28" s="109">
        <v>0</v>
      </c>
      <c r="AE28" s="291"/>
      <c r="AF28" s="291"/>
      <c r="AG28" s="291"/>
      <c r="AH28" s="291"/>
      <c r="AI28" s="109">
        <v>0</v>
      </c>
      <c r="AJ28" s="291"/>
      <c r="AK28" s="291"/>
      <c r="AL28" s="291"/>
      <c r="AM28" s="291"/>
      <c r="AN28" s="109">
        <v>0</v>
      </c>
      <c r="AO28" s="110"/>
      <c r="AP28" s="110"/>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21836</v>
      </c>
      <c r="E30" s="110">
        <f>D30</f>
        <v>21836</v>
      </c>
      <c r="F30" s="110"/>
      <c r="G30" s="110"/>
      <c r="H30" s="110"/>
      <c r="I30" s="109">
        <v>0</v>
      </c>
      <c r="J30" s="109">
        <v>10</v>
      </c>
      <c r="K30" s="110">
        <f>J30</f>
        <v>10</v>
      </c>
      <c r="L30" s="110"/>
      <c r="M30" s="110"/>
      <c r="N30" s="110"/>
      <c r="O30" s="109">
        <v>0</v>
      </c>
      <c r="P30" s="109">
        <v>-3883</v>
      </c>
      <c r="Q30" s="110">
        <f>P30</f>
        <v>-3883</v>
      </c>
      <c r="R30" s="110"/>
      <c r="S30" s="110"/>
      <c r="T30" s="110"/>
      <c r="U30" s="109">
        <v>0</v>
      </c>
      <c r="V30" s="110">
        <f>U30</f>
        <v>0</v>
      </c>
      <c r="W30" s="110"/>
      <c r="X30" s="109">
        <v>0</v>
      </c>
      <c r="Y30" s="110">
        <f>X30</f>
        <v>0</v>
      </c>
      <c r="Z30" s="110"/>
      <c r="AA30" s="109">
        <v>0</v>
      </c>
      <c r="AB30" s="110">
        <f>AA30</f>
        <v>0</v>
      </c>
      <c r="AC30" s="110"/>
      <c r="AD30" s="109">
        <v>0</v>
      </c>
      <c r="AE30" s="291"/>
      <c r="AF30" s="291"/>
      <c r="AG30" s="291"/>
      <c r="AH30" s="291"/>
      <c r="AI30" s="109">
        <v>0</v>
      </c>
      <c r="AJ30" s="291"/>
      <c r="AK30" s="291"/>
      <c r="AL30" s="291"/>
      <c r="AM30" s="291"/>
      <c r="AN30" s="109">
        <v>0</v>
      </c>
      <c r="AO30" s="110"/>
      <c r="AP30" s="110"/>
      <c r="AQ30" s="110"/>
      <c r="AR30" s="110"/>
      <c r="AS30" s="109">
        <v>0</v>
      </c>
      <c r="AT30" s="113">
        <v>1910</v>
      </c>
      <c r="AU30" s="113">
        <v>0</v>
      </c>
      <c r="AV30" s="113">
        <v>0</v>
      </c>
      <c r="AW30" s="318"/>
    </row>
    <row r="31" spans="1:49" x14ac:dyDescent="0.2">
      <c r="B31" s="158" t="s">
        <v>248</v>
      </c>
      <c r="C31" s="62"/>
      <c r="D31" s="109">
        <v>140</v>
      </c>
      <c r="E31" s="110">
        <f>D31</f>
        <v>140</v>
      </c>
      <c r="F31" s="110"/>
      <c r="G31" s="110"/>
      <c r="H31" s="110"/>
      <c r="I31" s="109">
        <v>0</v>
      </c>
      <c r="J31" s="109">
        <v>0</v>
      </c>
      <c r="K31" s="110">
        <f>J31</f>
        <v>0</v>
      </c>
      <c r="L31" s="110"/>
      <c r="M31" s="110"/>
      <c r="N31" s="110"/>
      <c r="O31" s="109">
        <v>0</v>
      </c>
      <c r="P31" s="109">
        <v>62298</v>
      </c>
      <c r="Q31" s="110">
        <f>P31</f>
        <v>62298</v>
      </c>
      <c r="R31" s="110"/>
      <c r="S31" s="110"/>
      <c r="T31" s="110"/>
      <c r="U31" s="109">
        <v>0</v>
      </c>
      <c r="V31" s="110">
        <f>U31</f>
        <v>0</v>
      </c>
      <c r="W31" s="110"/>
      <c r="X31" s="109">
        <v>0</v>
      </c>
      <c r="Y31" s="110">
        <f>X31</f>
        <v>0</v>
      </c>
      <c r="Z31" s="110"/>
      <c r="AA31" s="109">
        <v>0</v>
      </c>
      <c r="AB31" s="110">
        <f>AA31</f>
        <v>0</v>
      </c>
      <c r="AC31" s="110"/>
      <c r="AD31" s="109">
        <v>0</v>
      </c>
      <c r="AE31" s="291"/>
      <c r="AF31" s="291"/>
      <c r="AG31" s="291"/>
      <c r="AH31" s="291"/>
      <c r="AI31" s="109">
        <v>0</v>
      </c>
      <c r="AJ31" s="291"/>
      <c r="AK31" s="291"/>
      <c r="AL31" s="291"/>
      <c r="AM31" s="291"/>
      <c r="AN31" s="109">
        <v>0</v>
      </c>
      <c r="AO31" s="110"/>
      <c r="AP31" s="110"/>
      <c r="AQ31" s="110"/>
      <c r="AR31" s="110"/>
      <c r="AS31" s="109">
        <v>0</v>
      </c>
      <c r="AT31" s="113">
        <v>0</v>
      </c>
      <c r="AU31" s="113">
        <v>0</v>
      </c>
      <c r="AV31" s="113">
        <v>0</v>
      </c>
      <c r="AW31" s="318"/>
    </row>
    <row r="32" spans="1:49" ht="25.5" x14ac:dyDescent="0.2">
      <c r="B32" s="158" t="s">
        <v>249</v>
      </c>
      <c r="C32" s="62" t="s">
        <v>82</v>
      </c>
      <c r="D32" s="109"/>
      <c r="E32" s="110">
        <f>D32</f>
        <v>0</v>
      </c>
      <c r="F32" s="110"/>
      <c r="G32" s="110"/>
      <c r="H32" s="110"/>
      <c r="I32" s="109"/>
      <c r="J32" s="109"/>
      <c r="K32" s="110">
        <f>J32</f>
        <v>0</v>
      </c>
      <c r="L32" s="110"/>
      <c r="M32" s="110"/>
      <c r="N32" s="110"/>
      <c r="O32" s="109"/>
      <c r="P32" s="109"/>
      <c r="Q32" s="110">
        <f>P32</f>
        <v>0</v>
      </c>
      <c r="R32" s="110"/>
      <c r="S32" s="110"/>
      <c r="T32" s="110"/>
      <c r="U32" s="109"/>
      <c r="V32" s="110">
        <f>U32</f>
        <v>0</v>
      </c>
      <c r="W32" s="110"/>
      <c r="X32" s="109"/>
      <c r="Y32" s="110">
        <f>X32</f>
        <v>0</v>
      </c>
      <c r="Z32" s="110"/>
      <c r="AA32" s="109"/>
      <c r="AB32" s="110">
        <f>AA32</f>
        <v>0</v>
      </c>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98</v>
      </c>
      <c r="E34" s="110">
        <f>D34</f>
        <v>98</v>
      </c>
      <c r="F34" s="110"/>
      <c r="G34" s="110"/>
      <c r="H34" s="110"/>
      <c r="I34" s="109">
        <v>0</v>
      </c>
      <c r="J34" s="109">
        <v>0</v>
      </c>
      <c r="K34" s="110">
        <f>J34</f>
        <v>0</v>
      </c>
      <c r="L34" s="110"/>
      <c r="M34" s="110"/>
      <c r="N34" s="110"/>
      <c r="O34" s="109">
        <v>0</v>
      </c>
      <c r="P34" s="109">
        <v>66892</v>
      </c>
      <c r="Q34" s="110">
        <f>P34</f>
        <v>66892</v>
      </c>
      <c r="R34" s="110"/>
      <c r="S34" s="110"/>
      <c r="T34" s="110"/>
      <c r="U34" s="109">
        <v>0</v>
      </c>
      <c r="V34" s="110">
        <f>U34</f>
        <v>0</v>
      </c>
      <c r="W34" s="110"/>
      <c r="X34" s="109">
        <v>0</v>
      </c>
      <c r="Y34" s="110">
        <f>X34</f>
        <v>0</v>
      </c>
      <c r="Z34" s="110"/>
      <c r="AA34" s="109">
        <v>0</v>
      </c>
      <c r="AB34" s="110">
        <f>AA34</f>
        <v>0</v>
      </c>
      <c r="AC34" s="110"/>
      <c r="AD34" s="109">
        <v>0</v>
      </c>
      <c r="AE34" s="291"/>
      <c r="AF34" s="291"/>
      <c r="AG34" s="291"/>
      <c r="AH34" s="291"/>
      <c r="AI34" s="109">
        <v>0</v>
      </c>
      <c r="AJ34" s="291"/>
      <c r="AK34" s="291"/>
      <c r="AL34" s="291"/>
      <c r="AM34" s="291"/>
      <c r="AN34" s="109">
        <v>0</v>
      </c>
      <c r="AO34" s="110"/>
      <c r="AP34" s="110"/>
      <c r="AQ34" s="110"/>
      <c r="AR34" s="110"/>
      <c r="AS34" s="292"/>
      <c r="AT34" s="113">
        <v>0</v>
      </c>
      <c r="AU34" s="113">
        <v>0</v>
      </c>
      <c r="AV34" s="113">
        <v>0</v>
      </c>
      <c r="AW34" s="318"/>
    </row>
    <row r="35" spans="1:49" x14ac:dyDescent="0.2">
      <c r="B35" s="158" t="s">
        <v>252</v>
      </c>
      <c r="C35" s="62"/>
      <c r="D35" s="109">
        <v>23</v>
      </c>
      <c r="E35" s="110">
        <f>D35</f>
        <v>23</v>
      </c>
      <c r="F35" s="110"/>
      <c r="G35" s="110"/>
      <c r="H35" s="110"/>
      <c r="I35" s="109">
        <v>0</v>
      </c>
      <c r="J35" s="109">
        <v>0</v>
      </c>
      <c r="K35" s="110">
        <f>J35</f>
        <v>0</v>
      </c>
      <c r="L35" s="110"/>
      <c r="M35" s="110"/>
      <c r="N35" s="110"/>
      <c r="O35" s="109">
        <v>0</v>
      </c>
      <c r="P35" s="109">
        <v>17104</v>
      </c>
      <c r="Q35" s="110">
        <f>P35</f>
        <v>17104</v>
      </c>
      <c r="R35" s="110"/>
      <c r="S35" s="110"/>
      <c r="T35" s="110"/>
      <c r="U35" s="109">
        <v>0</v>
      </c>
      <c r="V35" s="110">
        <f>U35</f>
        <v>0</v>
      </c>
      <c r="W35" s="110"/>
      <c r="X35" s="109">
        <v>0</v>
      </c>
      <c r="Y35" s="110">
        <f>X35</f>
        <v>0</v>
      </c>
      <c r="Z35" s="110"/>
      <c r="AA35" s="109">
        <v>0</v>
      </c>
      <c r="AB35" s="110">
        <f>AA35</f>
        <v>0</v>
      </c>
      <c r="AC35" s="110"/>
      <c r="AD35" s="109">
        <v>0</v>
      </c>
      <c r="AE35" s="291"/>
      <c r="AF35" s="291"/>
      <c r="AG35" s="291"/>
      <c r="AH35" s="291"/>
      <c r="AI35" s="109">
        <v>0</v>
      </c>
      <c r="AJ35" s="291"/>
      <c r="AK35" s="291"/>
      <c r="AL35" s="291"/>
      <c r="AM35" s="291"/>
      <c r="AN35" s="109">
        <v>0</v>
      </c>
      <c r="AO35" s="110"/>
      <c r="AP35" s="110"/>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17</v>
      </c>
      <c r="E37" s="118">
        <v>17</v>
      </c>
      <c r="F37" s="118"/>
      <c r="G37" s="118"/>
      <c r="H37" s="118"/>
      <c r="I37" s="117">
        <v>0</v>
      </c>
      <c r="J37" s="117">
        <v>0</v>
      </c>
      <c r="K37" s="118">
        <v>0</v>
      </c>
      <c r="L37" s="118"/>
      <c r="M37" s="118"/>
      <c r="N37" s="118"/>
      <c r="O37" s="117">
        <v>0</v>
      </c>
      <c r="P37" s="117">
        <v>12935</v>
      </c>
      <c r="Q37" s="118">
        <v>12943</v>
      </c>
      <c r="R37" s="118"/>
      <c r="S37" s="118"/>
      <c r="T37" s="118"/>
      <c r="U37" s="117">
        <v>0</v>
      </c>
      <c r="V37" s="118">
        <v>0</v>
      </c>
      <c r="W37" s="118"/>
      <c r="X37" s="117">
        <v>0</v>
      </c>
      <c r="Y37" s="118">
        <v>0</v>
      </c>
      <c r="Z37" s="118"/>
      <c r="AA37" s="117">
        <v>0</v>
      </c>
      <c r="AB37" s="118">
        <v>0</v>
      </c>
      <c r="AC37" s="118"/>
      <c r="AD37" s="117">
        <v>0</v>
      </c>
      <c r="AE37" s="295"/>
      <c r="AF37" s="295"/>
      <c r="AG37" s="295"/>
      <c r="AH37" s="296"/>
      <c r="AI37" s="117">
        <v>0</v>
      </c>
      <c r="AJ37" s="295"/>
      <c r="AK37" s="295"/>
      <c r="AL37" s="295"/>
      <c r="AM37" s="296"/>
      <c r="AN37" s="117">
        <v>0</v>
      </c>
      <c r="AO37" s="118"/>
      <c r="AP37" s="118"/>
      <c r="AQ37" s="118"/>
      <c r="AR37" s="118"/>
      <c r="AS37" s="117">
        <v>0</v>
      </c>
      <c r="AT37" s="119">
        <v>0</v>
      </c>
      <c r="AU37" s="119">
        <v>0</v>
      </c>
      <c r="AV37" s="119">
        <v>0</v>
      </c>
      <c r="AW37" s="317"/>
    </row>
    <row r="38" spans="1:49" x14ac:dyDescent="0.2">
      <c r="B38" s="155" t="s">
        <v>255</v>
      </c>
      <c r="C38" s="62" t="s">
        <v>16</v>
      </c>
      <c r="D38" s="109">
        <v>3</v>
      </c>
      <c r="E38" s="110">
        <v>3</v>
      </c>
      <c r="F38" s="110"/>
      <c r="G38" s="110"/>
      <c r="H38" s="110"/>
      <c r="I38" s="109">
        <v>0</v>
      </c>
      <c r="J38" s="109">
        <v>0</v>
      </c>
      <c r="K38" s="110">
        <v>0</v>
      </c>
      <c r="L38" s="110"/>
      <c r="M38" s="110"/>
      <c r="N38" s="110"/>
      <c r="O38" s="109">
        <v>0</v>
      </c>
      <c r="P38" s="109">
        <v>2368</v>
      </c>
      <c r="Q38" s="110">
        <v>2369</v>
      </c>
      <c r="R38" s="110"/>
      <c r="S38" s="110"/>
      <c r="T38" s="110"/>
      <c r="U38" s="109">
        <v>0</v>
      </c>
      <c r="V38" s="110">
        <v>0</v>
      </c>
      <c r="W38" s="110"/>
      <c r="X38" s="109">
        <v>0</v>
      </c>
      <c r="Y38" s="110">
        <v>0</v>
      </c>
      <c r="Z38" s="110"/>
      <c r="AA38" s="109">
        <v>0</v>
      </c>
      <c r="AB38" s="110">
        <v>0</v>
      </c>
      <c r="AC38" s="110"/>
      <c r="AD38" s="109">
        <v>0</v>
      </c>
      <c r="AE38" s="291"/>
      <c r="AF38" s="291"/>
      <c r="AG38" s="291"/>
      <c r="AH38" s="291"/>
      <c r="AI38" s="109">
        <v>0</v>
      </c>
      <c r="AJ38" s="291"/>
      <c r="AK38" s="291"/>
      <c r="AL38" s="291"/>
      <c r="AM38" s="291"/>
      <c r="AN38" s="109">
        <v>0</v>
      </c>
      <c r="AO38" s="110"/>
      <c r="AP38" s="110"/>
      <c r="AQ38" s="110"/>
      <c r="AR38" s="110"/>
      <c r="AS38" s="109">
        <v>0</v>
      </c>
      <c r="AT38" s="113">
        <v>0</v>
      </c>
      <c r="AU38" s="113">
        <v>0</v>
      </c>
      <c r="AV38" s="113">
        <v>0</v>
      </c>
      <c r="AW38" s="318"/>
    </row>
    <row r="39" spans="1:49" x14ac:dyDescent="0.2">
      <c r="B39" s="158" t="s">
        <v>256</v>
      </c>
      <c r="C39" s="62" t="s">
        <v>17</v>
      </c>
      <c r="D39" s="109">
        <v>28</v>
      </c>
      <c r="E39" s="110">
        <v>28</v>
      </c>
      <c r="F39" s="110"/>
      <c r="G39" s="110"/>
      <c r="H39" s="110"/>
      <c r="I39" s="109">
        <v>0</v>
      </c>
      <c r="J39" s="109">
        <v>4</v>
      </c>
      <c r="K39" s="110">
        <v>0</v>
      </c>
      <c r="L39" s="110"/>
      <c r="M39" s="110"/>
      <c r="N39" s="110"/>
      <c r="O39" s="109">
        <v>0</v>
      </c>
      <c r="P39" s="109">
        <v>24889</v>
      </c>
      <c r="Q39" s="110">
        <v>24942</v>
      </c>
      <c r="R39" s="110"/>
      <c r="S39" s="110"/>
      <c r="T39" s="110"/>
      <c r="U39" s="109">
        <v>0</v>
      </c>
      <c r="V39" s="110">
        <v>0</v>
      </c>
      <c r="W39" s="110"/>
      <c r="X39" s="109">
        <v>0</v>
      </c>
      <c r="Y39" s="110">
        <v>0</v>
      </c>
      <c r="Z39" s="110"/>
      <c r="AA39" s="109">
        <v>0</v>
      </c>
      <c r="AB39" s="110">
        <v>0</v>
      </c>
      <c r="AC39" s="110"/>
      <c r="AD39" s="109">
        <v>0</v>
      </c>
      <c r="AE39" s="291"/>
      <c r="AF39" s="291"/>
      <c r="AG39" s="291"/>
      <c r="AH39" s="291"/>
      <c r="AI39" s="109">
        <v>0</v>
      </c>
      <c r="AJ39" s="291"/>
      <c r="AK39" s="291"/>
      <c r="AL39" s="291"/>
      <c r="AM39" s="291"/>
      <c r="AN39" s="109">
        <v>0</v>
      </c>
      <c r="AO39" s="110"/>
      <c r="AP39" s="110"/>
      <c r="AQ39" s="110"/>
      <c r="AR39" s="110"/>
      <c r="AS39" s="109">
        <v>0</v>
      </c>
      <c r="AT39" s="113">
        <v>0</v>
      </c>
      <c r="AU39" s="113">
        <v>0</v>
      </c>
      <c r="AV39" s="113">
        <v>0</v>
      </c>
      <c r="AW39" s="318"/>
    </row>
    <row r="40" spans="1:49" x14ac:dyDescent="0.2">
      <c r="B40" s="158" t="s">
        <v>257</v>
      </c>
      <c r="C40" s="62" t="s">
        <v>38</v>
      </c>
      <c r="D40" s="109">
        <v>3</v>
      </c>
      <c r="E40" s="110">
        <v>3</v>
      </c>
      <c r="F40" s="110"/>
      <c r="G40" s="110"/>
      <c r="H40" s="110"/>
      <c r="I40" s="109">
        <v>0</v>
      </c>
      <c r="J40" s="109">
        <v>0</v>
      </c>
      <c r="K40" s="110">
        <v>0</v>
      </c>
      <c r="L40" s="110"/>
      <c r="M40" s="110"/>
      <c r="N40" s="110"/>
      <c r="O40" s="109">
        <v>0</v>
      </c>
      <c r="P40" s="109">
        <v>2202</v>
      </c>
      <c r="Q40" s="110">
        <v>2202</v>
      </c>
      <c r="R40" s="110"/>
      <c r="S40" s="110"/>
      <c r="T40" s="110"/>
      <c r="U40" s="109">
        <v>0</v>
      </c>
      <c r="V40" s="110">
        <v>0</v>
      </c>
      <c r="W40" s="110"/>
      <c r="X40" s="109">
        <v>0</v>
      </c>
      <c r="Y40" s="110">
        <v>0</v>
      </c>
      <c r="Z40" s="110"/>
      <c r="AA40" s="109">
        <v>0</v>
      </c>
      <c r="AB40" s="110">
        <v>0</v>
      </c>
      <c r="AC40" s="110"/>
      <c r="AD40" s="109">
        <v>0</v>
      </c>
      <c r="AE40" s="291"/>
      <c r="AF40" s="291"/>
      <c r="AG40" s="291"/>
      <c r="AH40" s="291"/>
      <c r="AI40" s="109">
        <v>0</v>
      </c>
      <c r="AJ40" s="291"/>
      <c r="AK40" s="291"/>
      <c r="AL40" s="291"/>
      <c r="AM40" s="291"/>
      <c r="AN40" s="109">
        <v>0</v>
      </c>
      <c r="AO40" s="110"/>
      <c r="AP40" s="110"/>
      <c r="AQ40" s="110"/>
      <c r="AR40" s="110"/>
      <c r="AS40" s="109">
        <v>0</v>
      </c>
      <c r="AT40" s="113">
        <v>0</v>
      </c>
      <c r="AU40" s="113">
        <v>0</v>
      </c>
      <c r="AV40" s="113">
        <v>0</v>
      </c>
      <c r="AW40" s="318"/>
    </row>
    <row r="41" spans="1:49" s="5" customFormat="1" ht="25.5" x14ac:dyDescent="0.2">
      <c r="A41" s="35"/>
      <c r="B41" s="158" t="s">
        <v>258</v>
      </c>
      <c r="C41" s="62" t="s">
        <v>129</v>
      </c>
      <c r="D41" s="109">
        <v>2</v>
      </c>
      <c r="E41" s="110">
        <v>2</v>
      </c>
      <c r="F41" s="110"/>
      <c r="G41" s="110"/>
      <c r="H41" s="110"/>
      <c r="I41" s="109">
        <v>0</v>
      </c>
      <c r="J41" s="109">
        <v>0</v>
      </c>
      <c r="K41" s="110">
        <v>0</v>
      </c>
      <c r="L41" s="110"/>
      <c r="M41" s="110"/>
      <c r="N41" s="110"/>
      <c r="O41" s="109">
        <v>0</v>
      </c>
      <c r="P41" s="109">
        <v>1538</v>
      </c>
      <c r="Q41" s="110">
        <v>1538</v>
      </c>
      <c r="R41" s="110"/>
      <c r="S41" s="110"/>
      <c r="T41" s="110"/>
      <c r="U41" s="109">
        <v>0</v>
      </c>
      <c r="V41" s="110">
        <v>0</v>
      </c>
      <c r="W41" s="110"/>
      <c r="X41" s="109">
        <v>0</v>
      </c>
      <c r="Y41" s="110">
        <v>0</v>
      </c>
      <c r="Z41" s="110"/>
      <c r="AA41" s="109">
        <v>0</v>
      </c>
      <c r="AB41" s="110">
        <v>0</v>
      </c>
      <c r="AC41" s="110"/>
      <c r="AD41" s="109">
        <v>0</v>
      </c>
      <c r="AE41" s="291"/>
      <c r="AF41" s="291"/>
      <c r="AG41" s="291"/>
      <c r="AH41" s="291"/>
      <c r="AI41" s="109">
        <v>0</v>
      </c>
      <c r="AJ41" s="291"/>
      <c r="AK41" s="291"/>
      <c r="AL41" s="291"/>
      <c r="AM41" s="291"/>
      <c r="AN41" s="109">
        <v>0</v>
      </c>
      <c r="AO41" s="110"/>
      <c r="AP41" s="110"/>
      <c r="AQ41" s="110"/>
      <c r="AR41" s="110"/>
      <c r="AS41" s="109">
        <v>0</v>
      </c>
      <c r="AT41" s="113">
        <v>0</v>
      </c>
      <c r="AU41" s="113">
        <v>0</v>
      </c>
      <c r="AV41" s="113">
        <v>0</v>
      </c>
      <c r="AW41" s="318"/>
    </row>
    <row r="42" spans="1:49" s="5" customFormat="1" ht="24.95" customHeight="1" x14ac:dyDescent="0.2">
      <c r="A42" s="35"/>
      <c r="B42" s="155" t="s">
        <v>259</v>
      </c>
      <c r="C42" s="62" t="s">
        <v>87</v>
      </c>
      <c r="D42" s="109">
        <v>0</v>
      </c>
      <c r="E42" s="110">
        <f>D42</f>
        <v>0</v>
      </c>
      <c r="F42" s="110"/>
      <c r="G42" s="110"/>
      <c r="H42" s="110"/>
      <c r="I42" s="109">
        <v>0</v>
      </c>
      <c r="J42" s="109">
        <v>0</v>
      </c>
      <c r="K42" s="110">
        <f>J42</f>
        <v>0</v>
      </c>
      <c r="L42" s="110"/>
      <c r="M42" s="110"/>
      <c r="N42" s="110"/>
      <c r="O42" s="109">
        <v>0</v>
      </c>
      <c r="P42" s="109">
        <v>269</v>
      </c>
      <c r="Q42" s="110">
        <f>P42</f>
        <v>269</v>
      </c>
      <c r="R42" s="110"/>
      <c r="S42" s="110"/>
      <c r="T42" s="110"/>
      <c r="U42" s="109">
        <v>0</v>
      </c>
      <c r="V42" s="110">
        <f>U42</f>
        <v>0</v>
      </c>
      <c r="W42" s="110"/>
      <c r="X42" s="109">
        <v>0</v>
      </c>
      <c r="Y42" s="110">
        <f>X42</f>
        <v>0</v>
      </c>
      <c r="Z42" s="110"/>
      <c r="AA42" s="109">
        <v>0</v>
      </c>
      <c r="AB42" s="110">
        <f>AA42</f>
        <v>0</v>
      </c>
      <c r="AC42" s="110"/>
      <c r="AD42" s="109">
        <v>0</v>
      </c>
      <c r="AE42" s="291"/>
      <c r="AF42" s="291"/>
      <c r="AG42" s="291"/>
      <c r="AH42" s="291"/>
      <c r="AI42" s="109">
        <v>0</v>
      </c>
      <c r="AJ42" s="291"/>
      <c r="AK42" s="291"/>
      <c r="AL42" s="291"/>
      <c r="AM42" s="291"/>
      <c r="AN42" s="109">
        <v>0</v>
      </c>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220</v>
      </c>
      <c r="E44" s="118">
        <v>220</v>
      </c>
      <c r="F44" s="118"/>
      <c r="G44" s="118"/>
      <c r="H44" s="118"/>
      <c r="I44" s="117">
        <v>0</v>
      </c>
      <c r="J44" s="117">
        <v>19</v>
      </c>
      <c r="K44" s="118">
        <v>-12</v>
      </c>
      <c r="L44" s="118"/>
      <c r="M44" s="118"/>
      <c r="N44" s="118"/>
      <c r="O44" s="117">
        <v>0</v>
      </c>
      <c r="P44" s="117">
        <v>202239</v>
      </c>
      <c r="Q44" s="118">
        <v>202656</v>
      </c>
      <c r="R44" s="118"/>
      <c r="S44" s="118"/>
      <c r="T44" s="118"/>
      <c r="U44" s="117">
        <v>0</v>
      </c>
      <c r="V44" s="118">
        <v>0</v>
      </c>
      <c r="W44" s="118"/>
      <c r="X44" s="117">
        <v>0</v>
      </c>
      <c r="Y44" s="118">
        <v>0</v>
      </c>
      <c r="Z44" s="118"/>
      <c r="AA44" s="117">
        <v>0</v>
      </c>
      <c r="AB44" s="118">
        <v>0</v>
      </c>
      <c r="AC44" s="118"/>
      <c r="AD44" s="117">
        <v>0</v>
      </c>
      <c r="AE44" s="295"/>
      <c r="AF44" s="295"/>
      <c r="AG44" s="295"/>
      <c r="AH44" s="296"/>
      <c r="AI44" s="117">
        <v>0</v>
      </c>
      <c r="AJ44" s="295"/>
      <c r="AK44" s="295"/>
      <c r="AL44" s="295"/>
      <c r="AM44" s="296"/>
      <c r="AN44" s="117">
        <v>0</v>
      </c>
      <c r="AO44" s="118"/>
      <c r="AP44" s="118"/>
      <c r="AQ44" s="118"/>
      <c r="AR44" s="118"/>
      <c r="AS44" s="117">
        <v>0</v>
      </c>
      <c r="AT44" s="119">
        <v>0</v>
      </c>
      <c r="AU44" s="119">
        <v>0</v>
      </c>
      <c r="AV44" s="119">
        <v>0</v>
      </c>
      <c r="AW44" s="317"/>
    </row>
    <row r="45" spans="1:49" x14ac:dyDescent="0.2">
      <c r="B45" s="161" t="s">
        <v>262</v>
      </c>
      <c r="C45" s="62" t="s">
        <v>19</v>
      </c>
      <c r="D45" s="109">
        <v>54</v>
      </c>
      <c r="E45" s="110">
        <f>D45</f>
        <v>54</v>
      </c>
      <c r="F45" s="110"/>
      <c r="G45" s="110"/>
      <c r="H45" s="110"/>
      <c r="I45" s="109">
        <v>0</v>
      </c>
      <c r="J45" s="109">
        <v>0</v>
      </c>
      <c r="K45" s="110">
        <f>J45</f>
        <v>0</v>
      </c>
      <c r="L45" s="110"/>
      <c r="M45" s="110"/>
      <c r="N45" s="110"/>
      <c r="O45" s="109">
        <v>0</v>
      </c>
      <c r="P45" s="109">
        <v>41007</v>
      </c>
      <c r="Q45" s="110">
        <f>P45</f>
        <v>41007</v>
      </c>
      <c r="R45" s="110"/>
      <c r="S45" s="110"/>
      <c r="T45" s="110"/>
      <c r="U45" s="109">
        <v>0</v>
      </c>
      <c r="V45" s="110">
        <f>U45</f>
        <v>0</v>
      </c>
      <c r="W45" s="110"/>
      <c r="X45" s="109">
        <v>0</v>
      </c>
      <c r="Y45" s="110">
        <f>X45</f>
        <v>0</v>
      </c>
      <c r="Z45" s="110"/>
      <c r="AA45" s="109">
        <v>0</v>
      </c>
      <c r="AB45" s="110">
        <f>AA45</f>
        <v>0</v>
      </c>
      <c r="AC45" s="110"/>
      <c r="AD45" s="109">
        <v>0</v>
      </c>
      <c r="AE45" s="291"/>
      <c r="AF45" s="291"/>
      <c r="AG45" s="291"/>
      <c r="AH45" s="291"/>
      <c r="AI45" s="109">
        <v>0</v>
      </c>
      <c r="AJ45" s="291"/>
      <c r="AK45" s="291"/>
      <c r="AL45" s="291"/>
      <c r="AM45" s="291"/>
      <c r="AN45" s="109">
        <v>0</v>
      </c>
      <c r="AO45" s="110"/>
      <c r="AP45" s="110"/>
      <c r="AQ45" s="110"/>
      <c r="AR45" s="110"/>
      <c r="AS45" s="109">
        <v>0</v>
      </c>
      <c r="AT45" s="113">
        <v>0</v>
      </c>
      <c r="AU45" s="113">
        <v>0</v>
      </c>
      <c r="AV45" s="113">
        <v>0</v>
      </c>
      <c r="AW45" s="318"/>
    </row>
    <row r="46" spans="1:49" x14ac:dyDescent="0.2">
      <c r="B46" s="161" t="s">
        <v>263</v>
      </c>
      <c r="C46" s="62" t="s">
        <v>20</v>
      </c>
      <c r="D46" s="109">
        <v>10</v>
      </c>
      <c r="E46" s="110">
        <f>D46</f>
        <v>10</v>
      </c>
      <c r="F46" s="110"/>
      <c r="G46" s="110"/>
      <c r="H46" s="110"/>
      <c r="I46" s="109">
        <v>0</v>
      </c>
      <c r="J46" s="109">
        <v>0</v>
      </c>
      <c r="K46" s="110">
        <f>J46</f>
        <v>0</v>
      </c>
      <c r="L46" s="110"/>
      <c r="M46" s="110"/>
      <c r="N46" s="110"/>
      <c r="O46" s="109">
        <v>0</v>
      </c>
      <c r="P46" s="109">
        <v>7550</v>
      </c>
      <c r="Q46" s="110">
        <f>P46</f>
        <v>7550</v>
      </c>
      <c r="R46" s="110"/>
      <c r="S46" s="110"/>
      <c r="T46" s="110"/>
      <c r="U46" s="109">
        <v>0</v>
      </c>
      <c r="V46" s="110">
        <f>U46</f>
        <v>0</v>
      </c>
      <c r="W46" s="110"/>
      <c r="X46" s="109">
        <v>0</v>
      </c>
      <c r="Y46" s="110">
        <f>X46</f>
        <v>0</v>
      </c>
      <c r="Z46" s="110"/>
      <c r="AA46" s="109">
        <v>0</v>
      </c>
      <c r="AB46" s="110">
        <f>AA46</f>
        <v>0</v>
      </c>
      <c r="AC46" s="110"/>
      <c r="AD46" s="109">
        <v>0</v>
      </c>
      <c r="AE46" s="291"/>
      <c r="AF46" s="291"/>
      <c r="AG46" s="291"/>
      <c r="AH46" s="291"/>
      <c r="AI46" s="109">
        <v>0</v>
      </c>
      <c r="AJ46" s="291"/>
      <c r="AK46" s="291"/>
      <c r="AL46" s="291"/>
      <c r="AM46" s="291"/>
      <c r="AN46" s="109">
        <v>0</v>
      </c>
      <c r="AO46" s="110"/>
      <c r="AP46" s="110"/>
      <c r="AQ46" s="110"/>
      <c r="AR46" s="110"/>
      <c r="AS46" s="109">
        <v>0</v>
      </c>
      <c r="AT46" s="113">
        <v>0</v>
      </c>
      <c r="AU46" s="113">
        <v>0</v>
      </c>
      <c r="AV46" s="113">
        <v>0</v>
      </c>
      <c r="AW46" s="318"/>
    </row>
    <row r="47" spans="1:49" x14ac:dyDescent="0.2">
      <c r="B47" s="161" t="s">
        <v>264</v>
      </c>
      <c r="C47" s="62" t="s">
        <v>21</v>
      </c>
      <c r="D47" s="109">
        <v>0</v>
      </c>
      <c r="E47" s="110">
        <f>D47</f>
        <v>0</v>
      </c>
      <c r="F47" s="110"/>
      <c r="G47" s="110"/>
      <c r="H47" s="110"/>
      <c r="I47" s="109">
        <v>0</v>
      </c>
      <c r="J47" s="109">
        <v>0</v>
      </c>
      <c r="K47" s="110">
        <f>J47</f>
        <v>0</v>
      </c>
      <c r="L47" s="110"/>
      <c r="M47" s="110"/>
      <c r="N47" s="110"/>
      <c r="O47" s="109">
        <v>0</v>
      </c>
      <c r="P47" s="109">
        <v>48599</v>
      </c>
      <c r="Q47" s="110">
        <f>P47</f>
        <v>48599</v>
      </c>
      <c r="R47" s="110"/>
      <c r="S47" s="110"/>
      <c r="T47" s="110"/>
      <c r="U47" s="109">
        <v>0</v>
      </c>
      <c r="V47" s="110">
        <f>U47</f>
        <v>0</v>
      </c>
      <c r="W47" s="110"/>
      <c r="X47" s="109">
        <v>0</v>
      </c>
      <c r="Y47" s="110">
        <f>X47</f>
        <v>0</v>
      </c>
      <c r="Z47" s="110"/>
      <c r="AA47" s="109">
        <v>0</v>
      </c>
      <c r="AB47" s="110">
        <f>AA47</f>
        <v>0</v>
      </c>
      <c r="AC47" s="110"/>
      <c r="AD47" s="109">
        <v>0</v>
      </c>
      <c r="AE47" s="291"/>
      <c r="AF47" s="291"/>
      <c r="AG47" s="291"/>
      <c r="AH47" s="291"/>
      <c r="AI47" s="109">
        <v>0</v>
      </c>
      <c r="AJ47" s="291"/>
      <c r="AK47" s="291"/>
      <c r="AL47" s="291"/>
      <c r="AM47" s="291"/>
      <c r="AN47" s="109">
        <v>0</v>
      </c>
      <c r="AO47" s="110"/>
      <c r="AP47" s="110"/>
      <c r="AQ47" s="110"/>
      <c r="AR47" s="110"/>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15</v>
      </c>
      <c r="E49" s="110">
        <f>D49</f>
        <v>15</v>
      </c>
      <c r="F49" s="110"/>
      <c r="G49" s="110"/>
      <c r="H49" s="110"/>
      <c r="I49" s="109">
        <v>0</v>
      </c>
      <c r="J49" s="109">
        <v>0</v>
      </c>
      <c r="K49" s="110">
        <f>J49</f>
        <v>0</v>
      </c>
      <c r="L49" s="110"/>
      <c r="M49" s="110"/>
      <c r="N49" s="110"/>
      <c r="O49" s="109">
        <v>0</v>
      </c>
      <c r="P49" s="109">
        <v>11451</v>
      </c>
      <c r="Q49" s="110">
        <f>P49</f>
        <v>11451</v>
      </c>
      <c r="R49" s="110"/>
      <c r="S49" s="110"/>
      <c r="T49" s="110"/>
      <c r="U49" s="109">
        <v>0</v>
      </c>
      <c r="V49" s="110">
        <f>U49</f>
        <v>0</v>
      </c>
      <c r="W49" s="110"/>
      <c r="X49" s="109">
        <v>0</v>
      </c>
      <c r="Y49" s="110">
        <f>X49</f>
        <v>0</v>
      </c>
      <c r="Z49" s="110"/>
      <c r="AA49" s="109">
        <v>0</v>
      </c>
      <c r="AB49" s="110">
        <f>AA49</f>
        <v>0</v>
      </c>
      <c r="AC49" s="110"/>
      <c r="AD49" s="109">
        <v>0</v>
      </c>
      <c r="AE49" s="291"/>
      <c r="AF49" s="291"/>
      <c r="AG49" s="291"/>
      <c r="AH49" s="291"/>
      <c r="AI49" s="109">
        <v>0</v>
      </c>
      <c r="AJ49" s="291"/>
      <c r="AK49" s="291"/>
      <c r="AL49" s="291"/>
      <c r="AM49" s="291"/>
      <c r="AN49" s="109">
        <v>0</v>
      </c>
      <c r="AO49" s="110"/>
      <c r="AP49" s="110"/>
      <c r="AQ49" s="110"/>
      <c r="AR49" s="110"/>
      <c r="AS49" s="109">
        <v>0</v>
      </c>
      <c r="AT49" s="113">
        <v>0</v>
      </c>
      <c r="AU49" s="113">
        <v>0</v>
      </c>
      <c r="AV49" s="113">
        <v>0</v>
      </c>
      <c r="AW49" s="318"/>
    </row>
    <row r="50" spans="2:49" ht="25.5" x14ac:dyDescent="0.2">
      <c r="B50" s="155" t="s">
        <v>266</v>
      </c>
      <c r="C50" s="62"/>
      <c r="D50" s="109">
        <v>10</v>
      </c>
      <c r="E50" s="110">
        <f>D50</f>
        <v>10</v>
      </c>
      <c r="F50" s="110"/>
      <c r="G50" s="110"/>
      <c r="H50" s="110"/>
      <c r="I50" s="109">
        <v>0</v>
      </c>
      <c r="J50" s="109">
        <v>0</v>
      </c>
      <c r="K50" s="110">
        <f>J50</f>
        <v>0</v>
      </c>
      <c r="L50" s="110"/>
      <c r="M50" s="110"/>
      <c r="N50" s="110"/>
      <c r="O50" s="109">
        <v>0</v>
      </c>
      <c r="P50" s="109">
        <v>7736</v>
      </c>
      <c r="Q50" s="110">
        <f>P50</f>
        <v>7736</v>
      </c>
      <c r="R50" s="110"/>
      <c r="S50" s="110"/>
      <c r="T50" s="110"/>
      <c r="U50" s="109">
        <v>0</v>
      </c>
      <c r="V50" s="110">
        <f>U50</f>
        <v>0</v>
      </c>
      <c r="W50" s="110"/>
      <c r="X50" s="109">
        <v>0</v>
      </c>
      <c r="Y50" s="110">
        <f>X50</f>
        <v>0</v>
      </c>
      <c r="Z50" s="110"/>
      <c r="AA50" s="109">
        <v>0</v>
      </c>
      <c r="AB50" s="110">
        <f>AA50</f>
        <v>0</v>
      </c>
      <c r="AC50" s="110"/>
      <c r="AD50" s="109">
        <v>0</v>
      </c>
      <c r="AE50" s="291"/>
      <c r="AF50" s="291"/>
      <c r="AG50" s="291"/>
      <c r="AH50" s="291"/>
      <c r="AI50" s="109">
        <v>0</v>
      </c>
      <c r="AJ50" s="291"/>
      <c r="AK50" s="291"/>
      <c r="AL50" s="291"/>
      <c r="AM50" s="291"/>
      <c r="AN50" s="109">
        <v>0</v>
      </c>
      <c r="AO50" s="110"/>
      <c r="AP50" s="110"/>
      <c r="AQ50" s="110"/>
      <c r="AR50" s="110"/>
      <c r="AS50" s="109">
        <v>0</v>
      </c>
      <c r="AT50" s="113">
        <v>0</v>
      </c>
      <c r="AU50" s="113">
        <v>0</v>
      </c>
      <c r="AV50" s="113">
        <v>0</v>
      </c>
      <c r="AW50" s="318"/>
    </row>
    <row r="51" spans="2:49" x14ac:dyDescent="0.2">
      <c r="B51" s="155" t="s">
        <v>267</v>
      </c>
      <c r="C51" s="62"/>
      <c r="D51" s="109">
        <v>1171939</v>
      </c>
      <c r="E51" s="110">
        <f>D51</f>
        <v>1171939</v>
      </c>
      <c r="F51" s="110"/>
      <c r="G51" s="110"/>
      <c r="H51" s="110"/>
      <c r="I51" s="109">
        <v>0</v>
      </c>
      <c r="J51" s="109">
        <v>0</v>
      </c>
      <c r="K51" s="110">
        <f>J51</f>
        <v>0</v>
      </c>
      <c r="L51" s="110"/>
      <c r="M51" s="110"/>
      <c r="N51" s="110"/>
      <c r="O51" s="109">
        <v>0</v>
      </c>
      <c r="P51" s="109">
        <v>711002</v>
      </c>
      <c r="Q51" s="110">
        <f>P51</f>
        <v>711002</v>
      </c>
      <c r="R51" s="110"/>
      <c r="S51" s="110"/>
      <c r="T51" s="110"/>
      <c r="U51" s="109">
        <v>0</v>
      </c>
      <c r="V51" s="110">
        <f>U51</f>
        <v>0</v>
      </c>
      <c r="W51" s="110"/>
      <c r="X51" s="109">
        <v>0</v>
      </c>
      <c r="Y51" s="110">
        <f>X51</f>
        <v>0</v>
      </c>
      <c r="Z51" s="110"/>
      <c r="AA51" s="109">
        <v>0</v>
      </c>
      <c r="AB51" s="110">
        <f>AA51</f>
        <v>0</v>
      </c>
      <c r="AC51" s="110"/>
      <c r="AD51" s="109">
        <v>0</v>
      </c>
      <c r="AE51" s="291"/>
      <c r="AF51" s="291"/>
      <c r="AG51" s="291"/>
      <c r="AH51" s="291"/>
      <c r="AI51" s="109">
        <v>0</v>
      </c>
      <c r="AJ51" s="291"/>
      <c r="AK51" s="291"/>
      <c r="AL51" s="291"/>
      <c r="AM51" s="291"/>
      <c r="AN51" s="109">
        <v>0</v>
      </c>
      <c r="AO51" s="110"/>
      <c r="AP51" s="110"/>
      <c r="AQ51" s="110"/>
      <c r="AR51" s="110"/>
      <c r="AS51" s="109">
        <v>0</v>
      </c>
      <c r="AT51" s="113">
        <v>0</v>
      </c>
      <c r="AU51" s="113">
        <v>0</v>
      </c>
      <c r="AV51" s="113">
        <v>0</v>
      </c>
      <c r="AW51" s="318"/>
    </row>
    <row r="52" spans="2:49" ht="25.5" x14ac:dyDescent="0.2">
      <c r="B52" s="155" t="s">
        <v>268</v>
      </c>
      <c r="C52" s="62" t="s">
        <v>89</v>
      </c>
      <c r="D52" s="109"/>
      <c r="E52" s="110">
        <f>D52</f>
        <v>0</v>
      </c>
      <c r="F52" s="110"/>
      <c r="G52" s="110"/>
      <c r="H52" s="110"/>
      <c r="I52" s="109"/>
      <c r="J52" s="109"/>
      <c r="K52" s="110">
        <f>J52</f>
        <v>0</v>
      </c>
      <c r="L52" s="110"/>
      <c r="M52" s="110"/>
      <c r="N52" s="110"/>
      <c r="O52" s="109"/>
      <c r="P52" s="109"/>
      <c r="Q52" s="110">
        <f>P52</f>
        <v>0</v>
      </c>
      <c r="R52" s="110"/>
      <c r="S52" s="110"/>
      <c r="T52" s="110"/>
      <c r="U52" s="109"/>
      <c r="V52" s="110">
        <f>U52</f>
        <v>0</v>
      </c>
      <c r="W52" s="110"/>
      <c r="X52" s="109"/>
      <c r="Y52" s="110">
        <f>X52</f>
        <v>0</v>
      </c>
      <c r="Z52" s="110"/>
      <c r="AA52" s="109"/>
      <c r="AB52" s="110">
        <f>AA52</f>
        <v>0</v>
      </c>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f>D53</f>
        <v>0</v>
      </c>
      <c r="F53" s="110"/>
      <c r="G53" s="289"/>
      <c r="H53" s="289"/>
      <c r="I53" s="109">
        <v>0</v>
      </c>
      <c r="J53" s="109">
        <v>0</v>
      </c>
      <c r="K53" s="110">
        <f>J53</f>
        <v>0</v>
      </c>
      <c r="L53" s="110"/>
      <c r="M53" s="289"/>
      <c r="N53" s="289"/>
      <c r="O53" s="109">
        <v>0</v>
      </c>
      <c r="P53" s="109">
        <v>269</v>
      </c>
      <c r="Q53" s="110">
        <f>P53</f>
        <v>269</v>
      </c>
      <c r="R53" s="110"/>
      <c r="S53" s="289"/>
      <c r="T53" s="289"/>
      <c r="U53" s="109">
        <v>0</v>
      </c>
      <c r="V53" s="110">
        <f>U53</f>
        <v>0</v>
      </c>
      <c r="W53" s="110"/>
      <c r="X53" s="109">
        <v>0</v>
      </c>
      <c r="Y53" s="110">
        <f>X53</f>
        <v>0</v>
      </c>
      <c r="Z53" s="110"/>
      <c r="AA53" s="109">
        <v>0</v>
      </c>
      <c r="AB53" s="110">
        <f>AA53</f>
        <v>0</v>
      </c>
      <c r="AC53" s="110"/>
      <c r="AD53" s="109">
        <v>0</v>
      </c>
      <c r="AE53" s="291"/>
      <c r="AF53" s="291"/>
      <c r="AG53" s="291"/>
      <c r="AH53" s="291"/>
      <c r="AI53" s="109">
        <v>0</v>
      </c>
      <c r="AJ53" s="291"/>
      <c r="AK53" s="291"/>
      <c r="AL53" s="291"/>
      <c r="AM53" s="291"/>
      <c r="AN53" s="109">
        <v>0</v>
      </c>
      <c r="AO53" s="110"/>
      <c r="AP53" s="110"/>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f>D56</f>
        <v>1</v>
      </c>
      <c r="F56" s="122"/>
      <c r="G56" s="122"/>
      <c r="H56" s="122"/>
      <c r="I56" s="121">
        <v>0</v>
      </c>
      <c r="J56" s="121">
        <v>0</v>
      </c>
      <c r="K56" s="122">
        <f>J56</f>
        <v>0</v>
      </c>
      <c r="L56" s="122"/>
      <c r="M56" s="122"/>
      <c r="N56" s="122"/>
      <c r="O56" s="121">
        <v>0</v>
      </c>
      <c r="P56" s="121">
        <v>480</v>
      </c>
      <c r="Q56" s="122">
        <f>P56</f>
        <v>480</v>
      </c>
      <c r="R56" s="122"/>
      <c r="S56" s="122"/>
      <c r="T56" s="122"/>
      <c r="U56" s="121">
        <v>0</v>
      </c>
      <c r="V56" s="122">
        <f>U56</f>
        <v>0</v>
      </c>
      <c r="W56" s="122"/>
      <c r="X56" s="121">
        <v>0</v>
      </c>
      <c r="Y56" s="122">
        <f>X56</f>
        <v>0</v>
      </c>
      <c r="Z56" s="122"/>
      <c r="AA56" s="121">
        <v>0</v>
      </c>
      <c r="AB56" s="122">
        <f>AA56</f>
        <v>0</v>
      </c>
      <c r="AC56" s="122"/>
      <c r="AD56" s="121">
        <v>0</v>
      </c>
      <c r="AE56" s="300"/>
      <c r="AF56" s="300"/>
      <c r="AG56" s="300"/>
      <c r="AH56" s="301"/>
      <c r="AI56" s="121">
        <v>0</v>
      </c>
      <c r="AJ56" s="300"/>
      <c r="AK56" s="300"/>
      <c r="AL56" s="300"/>
      <c r="AM56" s="301"/>
      <c r="AN56" s="121">
        <v>0</v>
      </c>
      <c r="AO56" s="122"/>
      <c r="AP56" s="122"/>
      <c r="AQ56" s="122"/>
      <c r="AR56" s="122"/>
      <c r="AS56" s="121">
        <v>0</v>
      </c>
      <c r="AT56" s="123">
        <v>0</v>
      </c>
      <c r="AU56" s="123">
        <v>0</v>
      </c>
      <c r="AV56" s="123">
        <v>0</v>
      </c>
      <c r="AW56" s="309"/>
    </row>
    <row r="57" spans="2:49" x14ac:dyDescent="0.2">
      <c r="B57" s="161" t="s">
        <v>273</v>
      </c>
      <c r="C57" s="62" t="s">
        <v>25</v>
      </c>
      <c r="D57" s="124">
        <v>1</v>
      </c>
      <c r="E57" s="125">
        <f>D57</f>
        <v>1</v>
      </c>
      <c r="F57" s="125"/>
      <c r="G57" s="125"/>
      <c r="H57" s="125"/>
      <c r="I57" s="124">
        <v>0</v>
      </c>
      <c r="J57" s="124">
        <v>0</v>
      </c>
      <c r="K57" s="125">
        <f>J57</f>
        <v>0</v>
      </c>
      <c r="L57" s="125"/>
      <c r="M57" s="125"/>
      <c r="N57" s="125"/>
      <c r="O57" s="124">
        <v>0</v>
      </c>
      <c r="P57" s="124">
        <v>1102</v>
      </c>
      <c r="Q57" s="125">
        <f>P57</f>
        <v>1102</v>
      </c>
      <c r="R57" s="125"/>
      <c r="S57" s="125"/>
      <c r="T57" s="125"/>
      <c r="U57" s="124">
        <v>0</v>
      </c>
      <c r="V57" s="125">
        <f>U57</f>
        <v>0</v>
      </c>
      <c r="W57" s="125"/>
      <c r="X57" s="124">
        <v>0</v>
      </c>
      <c r="Y57" s="125">
        <f>X57</f>
        <v>0</v>
      </c>
      <c r="Z57" s="125"/>
      <c r="AA57" s="124">
        <v>0</v>
      </c>
      <c r="AB57" s="125">
        <f>AA57</f>
        <v>0</v>
      </c>
      <c r="AC57" s="125"/>
      <c r="AD57" s="124">
        <v>0</v>
      </c>
      <c r="AE57" s="302"/>
      <c r="AF57" s="302"/>
      <c r="AG57" s="302"/>
      <c r="AH57" s="303"/>
      <c r="AI57" s="124">
        <v>0</v>
      </c>
      <c r="AJ57" s="302"/>
      <c r="AK57" s="302"/>
      <c r="AL57" s="302"/>
      <c r="AM57" s="303"/>
      <c r="AN57" s="124">
        <v>0</v>
      </c>
      <c r="AO57" s="125"/>
      <c r="AP57" s="125"/>
      <c r="AQ57" s="125"/>
      <c r="AR57" s="125"/>
      <c r="AS57" s="124">
        <v>0</v>
      </c>
      <c r="AT57" s="126">
        <v>0</v>
      </c>
      <c r="AU57" s="126">
        <v>0</v>
      </c>
      <c r="AV57" s="126">
        <v>0</v>
      </c>
      <c r="AW57" s="310"/>
    </row>
    <row r="58" spans="2:49" x14ac:dyDescent="0.2">
      <c r="B58" s="161" t="s">
        <v>274</v>
      </c>
      <c r="C58" s="62" t="s">
        <v>26</v>
      </c>
      <c r="D58" s="330"/>
      <c r="E58" s="331"/>
      <c r="F58" s="331"/>
      <c r="G58" s="331"/>
      <c r="H58" s="331"/>
      <c r="I58" s="330"/>
      <c r="J58" s="124">
        <v>0</v>
      </c>
      <c r="K58" s="125">
        <f>J58</f>
        <v>0</v>
      </c>
      <c r="L58" s="125"/>
      <c r="M58" s="125"/>
      <c r="N58" s="125"/>
      <c r="O58" s="124">
        <v>0</v>
      </c>
      <c r="P58" s="124">
        <v>15</v>
      </c>
      <c r="Q58" s="125">
        <f>P58</f>
        <v>15</v>
      </c>
      <c r="R58" s="125"/>
      <c r="S58" s="125"/>
      <c r="T58" s="125"/>
      <c r="U58" s="330"/>
      <c r="V58" s="331"/>
      <c r="W58" s="331"/>
      <c r="X58" s="124">
        <v>0</v>
      </c>
      <c r="Y58" s="125">
        <f>X58</f>
        <v>0</v>
      </c>
      <c r="Z58" s="125"/>
      <c r="AA58" s="124">
        <v>0</v>
      </c>
      <c r="AB58" s="125">
        <f>AA58</f>
        <v>0</v>
      </c>
      <c r="AC58" s="125"/>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17</v>
      </c>
      <c r="E59" s="125">
        <v>17</v>
      </c>
      <c r="F59" s="125"/>
      <c r="G59" s="125"/>
      <c r="H59" s="125"/>
      <c r="I59" s="124">
        <v>0</v>
      </c>
      <c r="J59" s="124">
        <v>0</v>
      </c>
      <c r="K59" s="125">
        <v>0</v>
      </c>
      <c r="L59" s="125"/>
      <c r="M59" s="125"/>
      <c r="N59" s="125"/>
      <c r="O59" s="124">
        <v>0</v>
      </c>
      <c r="P59" s="124">
        <v>12874</v>
      </c>
      <c r="Q59" s="125">
        <v>12874</v>
      </c>
      <c r="R59" s="125"/>
      <c r="S59" s="125"/>
      <c r="T59" s="125"/>
      <c r="U59" s="124">
        <v>0</v>
      </c>
      <c r="V59" s="125">
        <v>0</v>
      </c>
      <c r="W59" s="125"/>
      <c r="X59" s="124">
        <v>0</v>
      </c>
      <c r="Y59" s="125">
        <v>0</v>
      </c>
      <c r="Z59" s="125"/>
      <c r="AA59" s="124">
        <v>0</v>
      </c>
      <c r="AB59" s="125">
        <v>0</v>
      </c>
      <c r="AC59" s="125"/>
      <c r="AD59" s="124">
        <v>0</v>
      </c>
      <c r="AE59" s="302"/>
      <c r="AF59" s="302"/>
      <c r="AG59" s="302"/>
      <c r="AH59" s="303"/>
      <c r="AI59" s="124">
        <v>0</v>
      </c>
      <c r="AJ59" s="302"/>
      <c r="AK59" s="302"/>
      <c r="AL59" s="302"/>
      <c r="AM59" s="303"/>
      <c r="AN59" s="124">
        <v>0</v>
      </c>
      <c r="AO59" s="125"/>
      <c r="AP59" s="125"/>
      <c r="AQ59" s="125"/>
      <c r="AR59" s="125"/>
      <c r="AS59" s="124">
        <v>0</v>
      </c>
      <c r="AT59" s="126">
        <v>0</v>
      </c>
      <c r="AU59" s="126">
        <v>0</v>
      </c>
      <c r="AV59" s="126">
        <v>0</v>
      </c>
      <c r="AW59" s="310"/>
    </row>
    <row r="60" spans="2:49" x14ac:dyDescent="0.2">
      <c r="B60" s="161" t="s">
        <v>276</v>
      </c>
      <c r="C60" s="62"/>
      <c r="D60" s="127">
        <f>D59/12</f>
        <v>1.4166666666666667</v>
      </c>
      <c r="E60" s="128">
        <f>E59/12</f>
        <v>1.4166666666666667</v>
      </c>
      <c r="F60" s="128"/>
      <c r="G60" s="128"/>
      <c r="H60" s="128"/>
      <c r="I60" s="127">
        <f>I59/12</f>
        <v>0</v>
      </c>
      <c r="J60" s="127">
        <f>J59/12</f>
        <v>0</v>
      </c>
      <c r="K60" s="128">
        <f>K59/12</f>
        <v>0</v>
      </c>
      <c r="L60" s="128"/>
      <c r="M60" s="128"/>
      <c r="N60" s="128"/>
      <c r="O60" s="127">
        <f>O59/12</f>
        <v>0</v>
      </c>
      <c r="P60" s="127">
        <f>P59/12</f>
        <v>1072.8333333333333</v>
      </c>
      <c r="Q60" s="128">
        <f>Q59/12</f>
        <v>1072.8333333333333</v>
      </c>
      <c r="R60" s="128"/>
      <c r="S60" s="128"/>
      <c r="T60" s="128"/>
      <c r="U60" s="127">
        <f>U59/12</f>
        <v>0</v>
      </c>
      <c r="V60" s="128">
        <f>V59/12</f>
        <v>0</v>
      </c>
      <c r="W60" s="128"/>
      <c r="X60" s="127">
        <f>X59/12</f>
        <v>0</v>
      </c>
      <c r="Y60" s="128">
        <f>Y59/12</f>
        <v>0</v>
      </c>
      <c r="Z60" s="128"/>
      <c r="AA60" s="127">
        <f>AA59/12</f>
        <v>0</v>
      </c>
      <c r="AB60" s="128">
        <f>AB59/12</f>
        <v>0</v>
      </c>
      <c r="AC60" s="128"/>
      <c r="AD60" s="127">
        <f>AD59/12</f>
        <v>0</v>
      </c>
      <c r="AE60" s="304"/>
      <c r="AF60" s="304"/>
      <c r="AG60" s="304"/>
      <c r="AH60" s="305"/>
      <c r="AI60" s="127">
        <f>AI59/12</f>
        <v>0</v>
      </c>
      <c r="AJ60" s="304"/>
      <c r="AK60" s="304"/>
      <c r="AL60" s="304"/>
      <c r="AM60" s="305"/>
      <c r="AN60" s="127">
        <f>AN59/12</f>
        <v>0</v>
      </c>
      <c r="AO60" s="128"/>
      <c r="AP60" s="128"/>
      <c r="AQ60" s="128"/>
      <c r="AR60" s="128"/>
      <c r="AS60" s="127">
        <f>AS59/12</f>
        <v>0</v>
      </c>
      <c r="AT60" s="129">
        <f>AT59/12</f>
        <v>0</v>
      </c>
      <c r="AU60" s="129">
        <f>AU59/12</f>
        <v>0</v>
      </c>
      <c r="AV60" s="129">
        <f>AV59/12</f>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55866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-161422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12929</v>
      </c>
      <c r="E5" s="118">
        <v>12929</v>
      </c>
      <c r="F5" s="118"/>
      <c r="G5" s="130"/>
      <c r="H5" s="130"/>
      <c r="I5" s="117">
        <v>0</v>
      </c>
      <c r="J5" s="117">
        <v>0</v>
      </c>
      <c r="K5" s="118">
        <v>0</v>
      </c>
      <c r="L5" s="118"/>
      <c r="M5" s="118"/>
      <c r="N5" s="118"/>
      <c r="O5" s="117">
        <v>0</v>
      </c>
      <c r="P5" s="117">
        <v>5756958</v>
      </c>
      <c r="Q5" s="118">
        <v>5939255</v>
      </c>
      <c r="R5" s="118"/>
      <c r="S5" s="118"/>
      <c r="T5" s="118"/>
      <c r="U5" s="117">
        <v>0</v>
      </c>
      <c r="V5" s="118">
        <v>0</v>
      </c>
      <c r="W5" s="118"/>
      <c r="X5" s="117">
        <v>0</v>
      </c>
      <c r="Y5" s="118">
        <v>0</v>
      </c>
      <c r="Z5" s="118"/>
      <c r="AA5" s="117">
        <v>0</v>
      </c>
      <c r="AB5" s="118">
        <v>0</v>
      </c>
      <c r="AC5" s="118"/>
      <c r="AD5" s="117">
        <v>0</v>
      </c>
      <c r="AE5" s="295"/>
      <c r="AF5" s="295"/>
      <c r="AG5" s="295"/>
      <c r="AH5" s="295"/>
      <c r="AI5" s="117">
        <v>0</v>
      </c>
      <c r="AJ5" s="295"/>
      <c r="AK5" s="295"/>
      <c r="AL5" s="295"/>
      <c r="AM5" s="295"/>
      <c r="AN5" s="117">
        <v>0</v>
      </c>
      <c r="AO5" s="118"/>
      <c r="AP5" s="118"/>
      <c r="AQ5" s="118"/>
      <c r="AR5" s="118"/>
      <c r="AS5" s="117">
        <v>0</v>
      </c>
      <c r="AT5" s="119">
        <v>0</v>
      </c>
      <c r="AU5" s="119">
        <v>0</v>
      </c>
      <c r="AV5" s="312"/>
      <c r="AW5" s="317"/>
    </row>
    <row r="6" spans="2:49" x14ac:dyDescent="0.2">
      <c r="B6" s="176" t="s">
        <v>279</v>
      </c>
      <c r="C6" s="133" t="s">
        <v>8</v>
      </c>
      <c r="D6" s="109">
        <v>0</v>
      </c>
      <c r="E6" s="110">
        <f>D6</f>
        <v>0</v>
      </c>
      <c r="F6" s="110"/>
      <c r="G6" s="111"/>
      <c r="H6" s="111"/>
      <c r="I6" s="109">
        <v>0</v>
      </c>
      <c r="J6" s="109">
        <v>0</v>
      </c>
      <c r="K6" s="110">
        <f>J6</f>
        <v>0</v>
      </c>
      <c r="L6" s="110"/>
      <c r="M6" s="110"/>
      <c r="N6" s="110"/>
      <c r="O6" s="109">
        <v>0</v>
      </c>
      <c r="P6" s="109">
        <v>0</v>
      </c>
      <c r="Q6" s="110">
        <v>0</v>
      </c>
      <c r="R6" s="110"/>
      <c r="S6" s="110"/>
      <c r="T6" s="110"/>
      <c r="U6" s="109">
        <v>0</v>
      </c>
      <c r="V6" s="110">
        <f>U6</f>
        <v>0</v>
      </c>
      <c r="W6" s="110"/>
      <c r="X6" s="109">
        <v>0</v>
      </c>
      <c r="Y6" s="110">
        <v>0</v>
      </c>
      <c r="Z6" s="110"/>
      <c r="AA6" s="109">
        <v>0</v>
      </c>
      <c r="AB6" s="110">
        <v>0</v>
      </c>
      <c r="AC6" s="110"/>
      <c r="AD6" s="109">
        <v>0</v>
      </c>
      <c r="AE6" s="288"/>
      <c r="AF6" s="288"/>
      <c r="AG6" s="288"/>
      <c r="AH6" s="288"/>
      <c r="AI6" s="109">
        <v>0</v>
      </c>
      <c r="AJ6" s="288"/>
      <c r="AK6" s="288"/>
      <c r="AL6" s="288"/>
      <c r="AM6" s="288"/>
      <c r="AN6" s="109">
        <v>0</v>
      </c>
      <c r="AO6" s="110"/>
      <c r="AP6" s="110"/>
      <c r="AQ6" s="110"/>
      <c r="AR6" s="110"/>
      <c r="AS6" s="109">
        <v>0</v>
      </c>
      <c r="AT6" s="113">
        <v>0</v>
      </c>
      <c r="AU6" s="113">
        <v>0</v>
      </c>
      <c r="AV6" s="311"/>
      <c r="AW6" s="318"/>
    </row>
    <row r="7" spans="2:49" x14ac:dyDescent="0.2">
      <c r="B7" s="176" t="s">
        <v>280</v>
      </c>
      <c r="C7" s="133" t="s">
        <v>9</v>
      </c>
      <c r="D7" s="109">
        <v>0</v>
      </c>
      <c r="E7" s="110"/>
      <c r="F7" s="110"/>
      <c r="G7" s="111"/>
      <c r="H7" s="111"/>
      <c r="I7" s="109"/>
      <c r="J7" s="109">
        <v>0</v>
      </c>
      <c r="K7" s="110"/>
      <c r="L7" s="110"/>
      <c r="M7" s="110"/>
      <c r="N7" s="110"/>
      <c r="O7" s="109"/>
      <c r="P7" s="109">
        <v>0</v>
      </c>
      <c r="Q7" s="110"/>
      <c r="R7" s="110"/>
      <c r="S7" s="110"/>
      <c r="T7" s="110"/>
      <c r="U7" s="109">
        <v>0</v>
      </c>
      <c r="V7" s="110"/>
      <c r="W7" s="110"/>
      <c r="X7" s="109">
        <v>0</v>
      </c>
      <c r="Y7" s="110"/>
      <c r="Z7" s="110"/>
      <c r="AA7" s="109">
        <v>0</v>
      </c>
      <c r="AB7" s="110"/>
      <c r="AC7" s="110"/>
      <c r="AD7" s="109">
        <v>0</v>
      </c>
      <c r="AE7" s="288"/>
      <c r="AF7" s="288"/>
      <c r="AG7" s="288"/>
      <c r="AH7" s="288"/>
      <c r="AI7" s="109">
        <v>0</v>
      </c>
      <c r="AJ7" s="288"/>
      <c r="AK7" s="288"/>
      <c r="AL7" s="288"/>
      <c r="AM7" s="288"/>
      <c r="AN7" s="109">
        <v>0</v>
      </c>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f>D38</f>
        <v>0</v>
      </c>
      <c r="E9" s="288"/>
      <c r="F9" s="288"/>
      <c r="G9" s="288"/>
      <c r="H9" s="288"/>
      <c r="I9" s="292"/>
      <c r="J9" s="109">
        <f>J38</f>
        <v>0</v>
      </c>
      <c r="K9" s="288"/>
      <c r="L9" s="288"/>
      <c r="M9" s="288"/>
      <c r="N9" s="288"/>
      <c r="O9" s="292"/>
      <c r="P9" s="109">
        <f>P38</f>
        <v>0</v>
      </c>
      <c r="Q9" s="288"/>
      <c r="R9" s="288"/>
      <c r="S9" s="288"/>
      <c r="T9" s="288"/>
      <c r="U9" s="109">
        <f>U38</f>
        <v>0</v>
      </c>
      <c r="V9" s="288"/>
      <c r="W9" s="288"/>
      <c r="X9" s="109">
        <f>X38</f>
        <v>0</v>
      </c>
      <c r="Y9" s="288"/>
      <c r="Z9" s="288"/>
      <c r="AA9" s="109">
        <f>AA38</f>
        <v>0</v>
      </c>
      <c r="AB9" s="288"/>
      <c r="AC9" s="288"/>
      <c r="AD9" s="109">
        <f>AD38</f>
        <v>0</v>
      </c>
      <c r="AE9" s="288"/>
      <c r="AF9" s="288"/>
      <c r="AG9" s="288"/>
      <c r="AH9" s="288"/>
      <c r="AI9" s="109">
        <f>AI38</f>
        <v>0</v>
      </c>
      <c r="AJ9" s="288"/>
      <c r="AK9" s="288"/>
      <c r="AL9" s="288"/>
      <c r="AM9" s="288"/>
      <c r="AN9" s="109">
        <f>AN38</f>
        <v>0</v>
      </c>
      <c r="AO9" s="288"/>
      <c r="AP9" s="288"/>
      <c r="AQ9" s="288"/>
      <c r="AR9" s="288"/>
      <c r="AS9" s="109">
        <f>AS38</f>
        <v>0</v>
      </c>
      <c r="AT9" s="113">
        <f>AT38</f>
        <v>0</v>
      </c>
      <c r="AU9" s="113">
        <f>AU38</f>
        <v>0</v>
      </c>
      <c r="AV9" s="311"/>
      <c r="AW9" s="318"/>
    </row>
    <row r="10" spans="2:49" ht="25.5" x14ac:dyDescent="0.2">
      <c r="B10" s="178" t="s">
        <v>83</v>
      </c>
      <c r="C10" s="133"/>
      <c r="D10" s="293"/>
      <c r="E10" s="110">
        <f>E39</f>
        <v>0</v>
      </c>
      <c r="F10" s="110"/>
      <c r="G10" s="110"/>
      <c r="H10" s="110"/>
      <c r="I10" s="109">
        <f>0</f>
        <v>0</v>
      </c>
      <c r="J10" s="293"/>
      <c r="K10" s="110">
        <f>K39</f>
        <v>0</v>
      </c>
      <c r="L10" s="110"/>
      <c r="M10" s="110"/>
      <c r="N10" s="110"/>
      <c r="O10" s="109">
        <f>0</f>
        <v>0</v>
      </c>
      <c r="P10" s="293"/>
      <c r="Q10" s="110">
        <f>Q39</f>
        <v>0</v>
      </c>
      <c r="R10" s="110"/>
      <c r="S10" s="110"/>
      <c r="T10" s="110"/>
      <c r="U10" s="293"/>
      <c r="V10" s="110">
        <f>V39</f>
        <v>0</v>
      </c>
      <c r="W10" s="110"/>
      <c r="X10" s="293"/>
      <c r="Y10" s="110">
        <f>Y39</f>
        <v>0</v>
      </c>
      <c r="Z10" s="110"/>
      <c r="AA10" s="293"/>
      <c r="AB10" s="110">
        <f>AB39</f>
        <v>0</v>
      </c>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f>D41</f>
        <v>0</v>
      </c>
      <c r="E11" s="110">
        <f>E42</f>
        <v>0</v>
      </c>
      <c r="F11" s="110"/>
      <c r="G11" s="110"/>
      <c r="H11" s="110"/>
      <c r="I11" s="109">
        <f>0</f>
        <v>0</v>
      </c>
      <c r="J11" s="109">
        <f>J41</f>
        <v>0</v>
      </c>
      <c r="K11" s="110">
        <f>K42</f>
        <v>0</v>
      </c>
      <c r="L11" s="110"/>
      <c r="M11" s="110"/>
      <c r="N11" s="110"/>
      <c r="O11" s="109">
        <f>0</f>
        <v>0</v>
      </c>
      <c r="P11" s="109">
        <f>P41</f>
        <v>0</v>
      </c>
      <c r="Q11" s="110">
        <f>Q42</f>
        <v>0</v>
      </c>
      <c r="R11" s="110"/>
      <c r="S11" s="110"/>
      <c r="T11" s="110"/>
      <c r="U11" s="109">
        <f>U41</f>
        <v>0</v>
      </c>
      <c r="V11" s="110">
        <f>V42</f>
        <v>0</v>
      </c>
      <c r="W11" s="110"/>
      <c r="X11" s="109">
        <f>X41</f>
        <v>0</v>
      </c>
      <c r="Y11" s="110">
        <f>Y42</f>
        <v>0</v>
      </c>
      <c r="Z11" s="110"/>
      <c r="AA11" s="109">
        <f>AA41</f>
        <v>0</v>
      </c>
      <c r="AB11" s="110">
        <f>AB42</f>
        <v>0</v>
      </c>
      <c r="AC11" s="110"/>
      <c r="AD11" s="109">
        <f>AD41</f>
        <v>0</v>
      </c>
      <c r="AE11" s="288"/>
      <c r="AF11" s="288"/>
      <c r="AG11" s="288"/>
      <c r="AH11" s="288"/>
      <c r="AI11" s="109">
        <f>AI41</f>
        <v>0</v>
      </c>
      <c r="AJ11" s="288"/>
      <c r="AK11" s="288"/>
      <c r="AL11" s="288"/>
      <c r="AM11" s="288"/>
      <c r="AN11" s="109">
        <f>AN41</f>
        <v>0</v>
      </c>
      <c r="AO11" s="110"/>
      <c r="AP11" s="110"/>
      <c r="AQ11" s="110"/>
      <c r="AR11" s="110"/>
      <c r="AS11" s="109">
        <f>AS41</f>
        <v>0</v>
      </c>
      <c r="AT11" s="113">
        <f>AT41</f>
        <v>0</v>
      </c>
      <c r="AU11" s="113">
        <f>AU41</f>
        <v>0</v>
      </c>
      <c r="AV11" s="311"/>
      <c r="AW11" s="318"/>
    </row>
    <row r="12" spans="2:49" x14ac:dyDescent="0.2">
      <c r="B12" s="176" t="s">
        <v>283</v>
      </c>
      <c r="C12" s="133" t="s">
        <v>44</v>
      </c>
      <c r="D12" s="109">
        <f>D43</f>
        <v>0</v>
      </c>
      <c r="E12" s="289"/>
      <c r="F12" s="289"/>
      <c r="G12" s="289"/>
      <c r="H12" s="289"/>
      <c r="I12" s="293"/>
      <c r="J12" s="109">
        <f>J43</f>
        <v>0</v>
      </c>
      <c r="K12" s="289"/>
      <c r="L12" s="289"/>
      <c r="M12" s="289"/>
      <c r="N12" s="289"/>
      <c r="O12" s="293"/>
      <c r="P12" s="109">
        <f>P43</f>
        <v>0</v>
      </c>
      <c r="Q12" s="289"/>
      <c r="R12" s="289"/>
      <c r="S12" s="289"/>
      <c r="T12" s="289"/>
      <c r="U12" s="109">
        <f>U43</f>
        <v>0</v>
      </c>
      <c r="V12" s="289"/>
      <c r="W12" s="289"/>
      <c r="X12" s="109">
        <f>X43</f>
        <v>0</v>
      </c>
      <c r="Y12" s="289"/>
      <c r="Z12" s="289"/>
      <c r="AA12" s="109">
        <f>AA43</f>
        <v>0</v>
      </c>
      <c r="AB12" s="289"/>
      <c r="AC12" s="289"/>
      <c r="AD12" s="109">
        <f>AD43</f>
        <v>0</v>
      </c>
      <c r="AE12" s="288"/>
      <c r="AF12" s="288"/>
      <c r="AG12" s="288"/>
      <c r="AH12" s="288"/>
      <c r="AI12" s="109">
        <f>AI43</f>
        <v>0</v>
      </c>
      <c r="AJ12" s="288"/>
      <c r="AK12" s="288"/>
      <c r="AL12" s="288"/>
      <c r="AM12" s="288"/>
      <c r="AN12" s="109">
        <f>AN43</f>
        <v>0</v>
      </c>
      <c r="AO12" s="289"/>
      <c r="AP12" s="289"/>
      <c r="AQ12" s="289"/>
      <c r="AR12" s="289"/>
      <c r="AS12" s="109">
        <f>AS43</f>
        <v>0</v>
      </c>
      <c r="AT12" s="113">
        <f>AT43</f>
        <v>0</v>
      </c>
      <c r="AU12" s="113">
        <f>AU43</f>
        <v>0</v>
      </c>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-168</v>
      </c>
      <c r="Q13" s="110">
        <v>-1399</v>
      </c>
      <c r="R13" s="110"/>
      <c r="S13" s="110"/>
      <c r="T13" s="110"/>
      <c r="U13" s="109">
        <v>0</v>
      </c>
      <c r="V13" s="110">
        <v>0</v>
      </c>
      <c r="W13" s="110"/>
      <c r="X13" s="109">
        <v>0</v>
      </c>
      <c r="Y13" s="110">
        <v>0</v>
      </c>
      <c r="Z13" s="110"/>
      <c r="AA13" s="109">
        <v>0</v>
      </c>
      <c r="AB13" s="110">
        <v>0</v>
      </c>
      <c r="AC13" s="110"/>
      <c r="AD13" s="109">
        <v>0</v>
      </c>
      <c r="AE13" s="288"/>
      <c r="AF13" s="288"/>
      <c r="AG13" s="288"/>
      <c r="AH13" s="288"/>
      <c r="AI13" s="109">
        <v>0</v>
      </c>
      <c r="AJ13" s="288"/>
      <c r="AK13" s="288"/>
      <c r="AL13" s="288"/>
      <c r="AM13" s="288"/>
      <c r="AN13" s="109">
        <v>0</v>
      </c>
      <c r="AO13" s="110"/>
      <c r="AP13" s="110"/>
      <c r="AQ13" s="110"/>
      <c r="AR13" s="110"/>
      <c r="AS13" s="109">
        <v>0</v>
      </c>
      <c r="AT13" s="113">
        <v>0</v>
      </c>
      <c r="AU13" s="113">
        <v>0</v>
      </c>
      <c r="AV13" s="311"/>
      <c r="AW13" s="318"/>
    </row>
    <row r="14" spans="2:49" x14ac:dyDescent="0.2">
      <c r="B14" s="176" t="s">
        <v>285</v>
      </c>
      <c r="C14" s="133" t="s">
        <v>11</v>
      </c>
      <c r="D14" s="109">
        <v>0</v>
      </c>
      <c r="E14" s="110">
        <f>D14</f>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v>0</v>
      </c>
      <c r="AE14" s="288"/>
      <c r="AF14" s="288"/>
      <c r="AG14" s="288"/>
      <c r="AH14" s="288"/>
      <c r="AI14" s="109">
        <v>0</v>
      </c>
      <c r="AJ14" s="288"/>
      <c r="AK14" s="288"/>
      <c r="AL14" s="288"/>
      <c r="AM14" s="288"/>
      <c r="AN14" s="109">
        <v>0</v>
      </c>
      <c r="AO14" s="110"/>
      <c r="AP14" s="110"/>
      <c r="AQ14" s="110"/>
      <c r="AR14" s="110"/>
      <c r="AS14" s="109">
        <v>0</v>
      </c>
      <c r="AT14" s="113">
        <v>0</v>
      </c>
      <c r="AU14" s="113">
        <v>0</v>
      </c>
      <c r="AV14" s="311"/>
      <c r="AW14" s="318"/>
    </row>
    <row r="15" spans="2:49" ht="25.5" x14ac:dyDescent="0.2">
      <c r="B15" s="178" t="s">
        <v>286</v>
      </c>
      <c r="C15" s="133"/>
      <c r="D15" s="109">
        <f>0</f>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f>0</f>
        <v>0</v>
      </c>
      <c r="E16" s="110">
        <v>0</v>
      </c>
      <c r="F16" s="110"/>
      <c r="G16" s="110"/>
      <c r="H16" s="110"/>
      <c r="I16" s="109">
        <v>0</v>
      </c>
      <c r="J16" s="109">
        <f>0</f>
        <v>0</v>
      </c>
      <c r="K16" s="110">
        <v>0</v>
      </c>
      <c r="L16" s="110"/>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f>0</f>
        <v>0</v>
      </c>
      <c r="E17" s="269">
        <f>'Pt 3 MLR and Rebate Calculation'!G35</f>
        <v>0</v>
      </c>
      <c r="F17" s="269"/>
      <c r="G17" s="269"/>
      <c r="H17" s="110"/>
      <c r="I17" s="293"/>
      <c r="J17" s="109">
        <f>0</f>
        <v>0</v>
      </c>
      <c r="K17" s="269">
        <f>'Pt 3 MLR and Rebate Calculation'!L35</f>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f>0</f>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6382</v>
      </c>
      <c r="E23" s="288"/>
      <c r="F23" s="288"/>
      <c r="G23" s="288"/>
      <c r="H23" s="288"/>
      <c r="I23" s="292"/>
      <c r="J23" s="109">
        <v>715</v>
      </c>
      <c r="K23" s="288"/>
      <c r="L23" s="288"/>
      <c r="M23" s="288"/>
      <c r="N23" s="288"/>
      <c r="O23" s="292"/>
      <c r="P23" s="109">
        <v>4286670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0</v>
      </c>
      <c r="AU23" s="113">
        <v>0</v>
      </c>
      <c r="AV23" s="311"/>
      <c r="AW23" s="318"/>
    </row>
    <row r="24" spans="2:49" ht="28.5" customHeight="1" x14ac:dyDescent="0.2">
      <c r="B24" s="178" t="s">
        <v>114</v>
      </c>
      <c r="C24" s="133"/>
      <c r="D24" s="293"/>
      <c r="E24" s="110">
        <v>6286</v>
      </c>
      <c r="F24" s="110"/>
      <c r="G24" s="110"/>
      <c r="H24" s="110"/>
      <c r="I24" s="109">
        <v>0</v>
      </c>
      <c r="J24" s="293"/>
      <c r="K24" s="110">
        <v>11</v>
      </c>
      <c r="L24" s="110"/>
      <c r="M24" s="110"/>
      <c r="N24" s="110"/>
      <c r="O24" s="109">
        <v>0</v>
      </c>
      <c r="P24" s="293"/>
      <c r="Q24" s="110">
        <v>4179344</v>
      </c>
      <c r="R24" s="110"/>
      <c r="S24" s="110"/>
      <c r="T24" s="110"/>
      <c r="U24" s="293"/>
      <c r="V24" s="110">
        <v>0</v>
      </c>
      <c r="W24" s="110"/>
      <c r="X24" s="293"/>
      <c r="Y24" s="110">
        <v>0</v>
      </c>
      <c r="Z24" s="110"/>
      <c r="AA24" s="293"/>
      <c r="AB24" s="110">
        <v>0</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1773</v>
      </c>
      <c r="E26" s="288"/>
      <c r="F26" s="288"/>
      <c r="G26" s="288"/>
      <c r="H26" s="288"/>
      <c r="I26" s="292"/>
      <c r="J26" s="109">
        <v>0</v>
      </c>
      <c r="K26" s="288"/>
      <c r="L26" s="288"/>
      <c r="M26" s="288"/>
      <c r="N26" s="288"/>
      <c r="O26" s="292"/>
      <c r="P26" s="109">
        <v>789360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0</v>
      </c>
      <c r="AU26" s="113">
        <v>0</v>
      </c>
      <c r="AV26" s="311"/>
      <c r="AW26" s="318"/>
    </row>
    <row r="27" spans="2:49" s="5" customFormat="1" ht="25.5" x14ac:dyDescent="0.2">
      <c r="B27" s="178" t="s">
        <v>85</v>
      </c>
      <c r="C27" s="133"/>
      <c r="D27" s="293"/>
      <c r="E27" s="110">
        <v>1127</v>
      </c>
      <c r="F27" s="110"/>
      <c r="G27" s="110"/>
      <c r="H27" s="110"/>
      <c r="I27" s="109">
        <v>0</v>
      </c>
      <c r="J27" s="293"/>
      <c r="K27" s="110">
        <v>0</v>
      </c>
      <c r="L27" s="110"/>
      <c r="M27" s="110"/>
      <c r="N27" s="110"/>
      <c r="O27" s="109">
        <v>0</v>
      </c>
      <c r="P27" s="293"/>
      <c r="Q27" s="110">
        <v>501899</v>
      </c>
      <c r="R27" s="110"/>
      <c r="S27" s="110"/>
      <c r="T27" s="110"/>
      <c r="U27" s="293"/>
      <c r="V27" s="110">
        <v>0</v>
      </c>
      <c r="W27" s="110"/>
      <c r="X27" s="293"/>
      <c r="Y27" s="110">
        <v>0</v>
      </c>
      <c r="Z27" s="110"/>
      <c r="AA27" s="293"/>
      <c r="AB27" s="110">
        <v>0</v>
      </c>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1066</v>
      </c>
      <c r="E28" s="289"/>
      <c r="F28" s="289"/>
      <c r="G28" s="289"/>
      <c r="H28" s="289"/>
      <c r="I28" s="293"/>
      <c r="J28" s="109">
        <v>220</v>
      </c>
      <c r="K28" s="289"/>
      <c r="L28" s="289"/>
      <c r="M28" s="289"/>
      <c r="N28" s="289"/>
      <c r="O28" s="293"/>
      <c r="P28" s="109">
        <v>483045</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0</v>
      </c>
      <c r="F31" s="110"/>
      <c r="G31" s="110"/>
      <c r="H31" s="110"/>
      <c r="I31" s="109">
        <v>0</v>
      </c>
      <c r="J31" s="293"/>
      <c r="K31" s="110">
        <v>0</v>
      </c>
      <c r="L31" s="110"/>
      <c r="M31" s="110"/>
      <c r="N31" s="110"/>
      <c r="O31" s="109">
        <v>0</v>
      </c>
      <c r="P31" s="293"/>
      <c r="Q31" s="110">
        <v>0</v>
      </c>
      <c r="R31" s="110"/>
      <c r="S31" s="110"/>
      <c r="T31" s="110"/>
      <c r="U31" s="293"/>
      <c r="V31" s="110">
        <v>0</v>
      </c>
      <c r="W31" s="110"/>
      <c r="X31" s="293"/>
      <c r="Y31" s="110">
        <v>0</v>
      </c>
      <c r="Z31" s="110"/>
      <c r="AA31" s="293"/>
      <c r="AB31" s="110">
        <v>0</v>
      </c>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14</v>
      </c>
      <c r="E34" s="288"/>
      <c r="F34" s="288"/>
      <c r="G34" s="288"/>
      <c r="H34" s="288"/>
      <c r="I34" s="292"/>
      <c r="J34" s="109">
        <v>0</v>
      </c>
      <c r="K34" s="288"/>
      <c r="L34" s="288"/>
      <c r="M34" s="288"/>
      <c r="N34" s="288"/>
      <c r="O34" s="292"/>
      <c r="P34" s="109">
        <v>6415</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f>D34</f>
        <v>14</v>
      </c>
      <c r="F35" s="110"/>
      <c r="G35" s="110"/>
      <c r="H35" s="110"/>
      <c r="I35" s="109">
        <v>0</v>
      </c>
      <c r="J35" s="293"/>
      <c r="K35" s="110">
        <f>J34</f>
        <v>0</v>
      </c>
      <c r="L35" s="110"/>
      <c r="M35" s="110"/>
      <c r="N35" s="110"/>
      <c r="O35" s="109">
        <v>0</v>
      </c>
      <c r="P35" s="293"/>
      <c r="Q35" s="110">
        <f>P34</f>
        <v>6415</v>
      </c>
      <c r="R35" s="110"/>
      <c r="S35" s="110"/>
      <c r="T35" s="110"/>
      <c r="U35" s="293"/>
      <c r="V35" s="110">
        <f>U34</f>
        <v>0</v>
      </c>
      <c r="W35" s="110"/>
      <c r="X35" s="293"/>
      <c r="Y35" s="110">
        <f>X34</f>
        <v>0</v>
      </c>
      <c r="Z35" s="110"/>
      <c r="AA35" s="293"/>
      <c r="AB35" s="110">
        <f>AA34</f>
        <v>0</v>
      </c>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12</v>
      </c>
      <c r="E36" s="110">
        <f>D36</f>
        <v>12</v>
      </c>
      <c r="F36" s="110"/>
      <c r="G36" s="110"/>
      <c r="H36" s="110"/>
      <c r="I36" s="109">
        <v>0</v>
      </c>
      <c r="J36" s="109">
        <v>-14</v>
      </c>
      <c r="K36" s="110">
        <f>J36</f>
        <v>-14</v>
      </c>
      <c r="L36" s="110"/>
      <c r="M36" s="110"/>
      <c r="N36" s="110"/>
      <c r="O36" s="109">
        <v>0</v>
      </c>
      <c r="P36" s="109">
        <v>3932</v>
      </c>
      <c r="Q36" s="110">
        <f>P36</f>
        <v>3932</v>
      </c>
      <c r="R36" s="110"/>
      <c r="S36" s="110"/>
      <c r="T36" s="110"/>
      <c r="U36" s="109">
        <v>0</v>
      </c>
      <c r="V36" s="110">
        <f>U36</f>
        <v>0</v>
      </c>
      <c r="W36" s="110"/>
      <c r="X36" s="109">
        <v>0</v>
      </c>
      <c r="Y36" s="110">
        <f>X36</f>
        <v>0</v>
      </c>
      <c r="Z36" s="110"/>
      <c r="AA36" s="109">
        <v>0</v>
      </c>
      <c r="AB36" s="110">
        <f>AA36</f>
        <v>0</v>
      </c>
      <c r="AC36" s="110"/>
      <c r="AD36" s="109">
        <v>0</v>
      </c>
      <c r="AE36" s="288"/>
      <c r="AF36" s="288"/>
      <c r="AG36" s="288"/>
      <c r="AH36" s="288"/>
      <c r="AI36" s="109">
        <v>0</v>
      </c>
      <c r="AJ36" s="288"/>
      <c r="AK36" s="288"/>
      <c r="AL36" s="288"/>
      <c r="AM36" s="288"/>
      <c r="AN36" s="109">
        <v>0</v>
      </c>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c r="G39" s="110"/>
      <c r="H39" s="110"/>
      <c r="I39" s="109">
        <v>0</v>
      </c>
      <c r="J39" s="293"/>
      <c r="K39" s="110">
        <v>0</v>
      </c>
      <c r="L39" s="110"/>
      <c r="M39" s="110"/>
      <c r="N39" s="110"/>
      <c r="O39" s="109">
        <v>0</v>
      </c>
      <c r="P39" s="293"/>
      <c r="Q39" s="110">
        <v>0</v>
      </c>
      <c r="R39" s="110"/>
      <c r="S39" s="110"/>
      <c r="T39" s="110"/>
      <c r="U39" s="293"/>
      <c r="V39" s="110">
        <v>0</v>
      </c>
      <c r="W39" s="110"/>
      <c r="X39" s="293"/>
      <c r="Y39" s="110">
        <v>0</v>
      </c>
      <c r="Z39" s="110"/>
      <c r="AA39" s="293"/>
      <c r="AB39" s="110">
        <v>0</v>
      </c>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0</v>
      </c>
      <c r="R42" s="110"/>
      <c r="S42" s="110"/>
      <c r="T42" s="110"/>
      <c r="U42" s="293"/>
      <c r="V42" s="110">
        <v>0</v>
      </c>
      <c r="W42" s="110"/>
      <c r="X42" s="293"/>
      <c r="Y42" s="110">
        <v>0</v>
      </c>
      <c r="Z42" s="110"/>
      <c r="AA42" s="293"/>
      <c r="AB42" s="110">
        <v>0</v>
      </c>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v>0</v>
      </c>
      <c r="AE43" s="288"/>
      <c r="AF43" s="288"/>
      <c r="AG43" s="288"/>
      <c r="AH43" s="288"/>
      <c r="AI43" s="109">
        <v>0</v>
      </c>
      <c r="AJ43" s="288"/>
      <c r="AK43" s="288"/>
      <c r="AL43" s="288"/>
      <c r="AM43" s="288"/>
      <c r="AN43" s="109">
        <v>0</v>
      </c>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v>0</v>
      </c>
      <c r="K45" s="110">
        <v>0</v>
      </c>
      <c r="L45" s="110"/>
      <c r="M45" s="110"/>
      <c r="N45" s="110"/>
      <c r="O45" s="109">
        <v>0</v>
      </c>
      <c r="P45" s="109">
        <v>1300</v>
      </c>
      <c r="Q45" s="110">
        <v>1300</v>
      </c>
      <c r="R45" s="110"/>
      <c r="S45" s="110"/>
      <c r="T45" s="110"/>
      <c r="U45" s="109">
        <v>0</v>
      </c>
      <c r="V45" s="110">
        <v>0</v>
      </c>
      <c r="W45" s="110"/>
      <c r="X45" s="109">
        <v>0</v>
      </c>
      <c r="Y45" s="110">
        <v>0</v>
      </c>
      <c r="Z45" s="110"/>
      <c r="AA45" s="109">
        <v>0</v>
      </c>
      <c r="AB45" s="110">
        <v>0</v>
      </c>
      <c r="AC45" s="110"/>
      <c r="AD45" s="109">
        <v>0</v>
      </c>
      <c r="AE45" s="288"/>
      <c r="AF45" s="288"/>
      <c r="AG45" s="288"/>
      <c r="AH45" s="288"/>
      <c r="AI45" s="109">
        <v>0</v>
      </c>
      <c r="AJ45" s="288"/>
      <c r="AK45" s="288"/>
      <c r="AL45" s="288"/>
      <c r="AM45" s="288"/>
      <c r="AN45" s="109">
        <v>0</v>
      </c>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v>0</v>
      </c>
      <c r="K46" s="110">
        <v>0</v>
      </c>
      <c r="L46" s="110"/>
      <c r="M46" s="110"/>
      <c r="N46" s="110"/>
      <c r="O46" s="109">
        <v>0</v>
      </c>
      <c r="P46" s="109">
        <v>0</v>
      </c>
      <c r="Q46" s="110">
        <v>0</v>
      </c>
      <c r="R46" s="110"/>
      <c r="S46" s="110"/>
      <c r="T46" s="110"/>
      <c r="U46" s="109">
        <v>0</v>
      </c>
      <c r="V46" s="110">
        <v>0</v>
      </c>
      <c r="W46" s="110"/>
      <c r="X46" s="109">
        <v>0</v>
      </c>
      <c r="Y46" s="110">
        <v>0</v>
      </c>
      <c r="Z46" s="110"/>
      <c r="AA46" s="109">
        <v>0</v>
      </c>
      <c r="AB46" s="110">
        <v>0</v>
      </c>
      <c r="AC46" s="110"/>
      <c r="AD46" s="109">
        <v>0</v>
      </c>
      <c r="AE46" s="288"/>
      <c r="AF46" s="288"/>
      <c r="AG46" s="288"/>
      <c r="AH46" s="288"/>
      <c r="AI46" s="109">
        <v>0</v>
      </c>
      <c r="AJ46" s="288"/>
      <c r="AK46" s="288"/>
      <c r="AL46" s="288"/>
      <c r="AM46" s="288"/>
      <c r="AN46" s="109">
        <v>0</v>
      </c>
      <c r="AO46" s="110"/>
      <c r="AP46" s="110"/>
      <c r="AQ46" s="110"/>
      <c r="AR46" s="110"/>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v>0</v>
      </c>
      <c r="K49" s="110">
        <v>0</v>
      </c>
      <c r="L49" s="110"/>
      <c r="M49" s="110"/>
      <c r="N49" s="110"/>
      <c r="O49" s="109">
        <v>0</v>
      </c>
      <c r="P49" s="109">
        <v>0</v>
      </c>
      <c r="Q49" s="110">
        <v>0</v>
      </c>
      <c r="R49" s="110"/>
      <c r="S49" s="110"/>
      <c r="T49" s="110"/>
      <c r="U49" s="109">
        <v>0</v>
      </c>
      <c r="V49" s="110">
        <v>0</v>
      </c>
      <c r="W49" s="110"/>
      <c r="X49" s="109">
        <v>0</v>
      </c>
      <c r="Y49" s="110">
        <v>0</v>
      </c>
      <c r="Z49" s="110"/>
      <c r="AA49" s="109">
        <v>0</v>
      </c>
      <c r="AB49" s="110">
        <v>0</v>
      </c>
      <c r="AC49" s="110"/>
      <c r="AD49" s="109">
        <v>0</v>
      </c>
      <c r="AE49" s="288"/>
      <c r="AF49" s="288"/>
      <c r="AG49" s="288"/>
      <c r="AH49" s="288"/>
      <c r="AI49" s="109">
        <v>0</v>
      </c>
      <c r="AJ49" s="288"/>
      <c r="AK49" s="288"/>
      <c r="AL49" s="288"/>
      <c r="AM49" s="288"/>
      <c r="AN49" s="109">
        <v>0</v>
      </c>
      <c r="AO49" s="110"/>
      <c r="AP49" s="110"/>
      <c r="AQ49" s="110"/>
      <c r="AR49" s="110"/>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c r="E51" s="110">
        <v>0</v>
      </c>
      <c r="F51" s="110"/>
      <c r="G51" s="110"/>
      <c r="H51" s="110"/>
      <c r="I51" s="109">
        <v>0</v>
      </c>
      <c r="J51" s="109"/>
      <c r="K51" s="110">
        <v>0</v>
      </c>
      <c r="L51" s="110"/>
      <c r="M51" s="110"/>
      <c r="N51" s="110"/>
      <c r="O51" s="109">
        <v>0</v>
      </c>
      <c r="P51" s="109"/>
      <c r="Q51" s="110">
        <v>0</v>
      </c>
      <c r="R51" s="110"/>
      <c r="S51" s="110"/>
      <c r="T51" s="110"/>
      <c r="U51" s="109"/>
      <c r="V51" s="110">
        <v>0</v>
      </c>
      <c r="W51" s="110"/>
      <c r="X51" s="109"/>
      <c r="Y51" s="110">
        <v>0</v>
      </c>
      <c r="Z51" s="110"/>
      <c r="AA51" s="109"/>
      <c r="AB51" s="110">
        <v>0</v>
      </c>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v>0</v>
      </c>
      <c r="V52" s="110"/>
      <c r="W52" s="110"/>
      <c r="X52" s="109">
        <v>0</v>
      </c>
      <c r="Y52" s="110"/>
      <c r="Z52" s="110"/>
      <c r="AA52" s="109">
        <v>0</v>
      </c>
      <c r="AB52" s="110"/>
      <c r="AC52" s="110"/>
      <c r="AD52" s="109">
        <v>0</v>
      </c>
      <c r="AE52" s="288"/>
      <c r="AF52" s="288"/>
      <c r="AG52" s="288"/>
      <c r="AH52" s="288"/>
      <c r="AI52" s="109">
        <v>0</v>
      </c>
      <c r="AJ52" s="288"/>
      <c r="AK52" s="288"/>
      <c r="AL52" s="288"/>
      <c r="AM52" s="288"/>
      <c r="AN52" s="109">
        <v>0</v>
      </c>
      <c r="AO52" s="110"/>
      <c r="AP52" s="110"/>
      <c r="AQ52" s="110"/>
      <c r="AR52" s="110"/>
      <c r="AS52" s="109">
        <v>0</v>
      </c>
      <c r="AT52" s="113">
        <v>0</v>
      </c>
      <c r="AU52" s="113">
        <v>0</v>
      </c>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v>0</v>
      </c>
      <c r="V53" s="110"/>
      <c r="W53" s="110"/>
      <c r="X53" s="109">
        <v>0</v>
      </c>
      <c r="Y53" s="110"/>
      <c r="Z53" s="110"/>
      <c r="AA53" s="109">
        <v>0</v>
      </c>
      <c r="AB53" s="110"/>
      <c r="AC53" s="110"/>
      <c r="AD53" s="109">
        <v>0</v>
      </c>
      <c r="AE53" s="288"/>
      <c r="AF53" s="288"/>
      <c r="AG53" s="288"/>
      <c r="AH53" s="288"/>
      <c r="AI53" s="109">
        <v>0</v>
      </c>
      <c r="AJ53" s="288"/>
      <c r="AK53" s="288"/>
      <c r="AL53" s="288"/>
      <c r="AM53" s="288"/>
      <c r="AN53" s="109">
        <v>0</v>
      </c>
      <c r="AO53" s="110"/>
      <c r="AP53" s="110"/>
      <c r="AQ53" s="110"/>
      <c r="AR53" s="110"/>
      <c r="AS53" s="109">
        <v>0</v>
      </c>
      <c r="AT53" s="113">
        <v>0</v>
      </c>
      <c r="AU53" s="113">
        <v>0</v>
      </c>
      <c r="AV53" s="311"/>
      <c r="AW53" s="318"/>
    </row>
    <row r="54" spans="2:49" s="103" customFormat="1" x14ac:dyDescent="0.2">
      <c r="B54" s="181" t="s">
        <v>303</v>
      </c>
      <c r="C54" s="136" t="s">
        <v>77</v>
      </c>
      <c r="D54" s="114">
        <f>D23+D26-D28+D30-D32+D34-D36+D38+D41-D43+D45+D46-D47-D49+D50+D51+D52+D53</f>
        <v>7091</v>
      </c>
      <c r="E54" s="115">
        <f>E24+E27+E31+E35-E36+E39+E42+E45+E46-E49+E51+E52+E53</f>
        <v>7415</v>
      </c>
      <c r="F54" s="115"/>
      <c r="G54" s="115"/>
      <c r="H54" s="115"/>
      <c r="I54" s="114">
        <f>I24+I27+I31+I35-I36+I39+I42+I45+I46-I49+I51+I52+I53</f>
        <v>0</v>
      </c>
      <c r="J54" s="114">
        <f>J23+J26-J28+J30-J32+J34-J36+J38+J41-J43+J45+J46-J47-J49+J50+J51+J52+J53</f>
        <v>509</v>
      </c>
      <c r="K54" s="115">
        <f>K24+K27+K31+K35-K36+K39+K42+K45+K46-K49+K51+K52+K53</f>
        <v>25</v>
      </c>
      <c r="L54" s="115"/>
      <c r="M54" s="115"/>
      <c r="N54" s="115"/>
      <c r="O54" s="114">
        <f>O24+O27+O31+O35-O36+O39+O42+O45+O46-O49+O51+O52+O53</f>
        <v>0</v>
      </c>
      <c r="P54" s="114">
        <f>P23+P26-P28+P30-P32+P34-P36+P38+P41-P43+P45+P46-P47-P49+P50+P51+P52+P53</f>
        <v>4596768</v>
      </c>
      <c r="Q54" s="115">
        <f>Q24+Q27+Q31+Q35-Q36+Q39+Q42+Q45+Q46-Q49+Q51+Q52+Q53</f>
        <v>4685026</v>
      </c>
      <c r="R54" s="115"/>
      <c r="S54" s="115"/>
      <c r="T54" s="115"/>
      <c r="U54" s="114">
        <f>U23+U26-U28+U30-U32+U34-U36+U38+U41-U43+U45+U46-U47-U49+U50+U51+U52+U53</f>
        <v>0</v>
      </c>
      <c r="V54" s="115">
        <f>V24+V27+V31+V35-V36+V39+V42+V45+V46-V49+V51+V52+V53</f>
        <v>0</v>
      </c>
      <c r="W54" s="115"/>
      <c r="X54" s="114">
        <f>X23+X26-X28+X30-X32+X34-X36+X38+X41-X43+X45+X46-X47-X49+X50+X51+X52+X53</f>
        <v>0</v>
      </c>
      <c r="Y54" s="115">
        <f>Y24+Y27+Y31+Y35-Y36+Y39+Y42+Y45+Y46-Y49+Y51+Y52+Y53</f>
        <v>0</v>
      </c>
      <c r="Z54" s="115"/>
      <c r="AA54" s="114">
        <f>AA23+AA26-AA28+AA30-AA32+AA34-AA36+AA38+AA41-AA43+AA45+AA46-AA47-AA49+AA50+AA51+AA52+AA53</f>
        <v>0</v>
      </c>
      <c r="AB54" s="115">
        <f>AB24+AB27+AB31+AB35-AB36+AB39+AB42+AB45+AB46-AB49+AB51+AB52+AB53</f>
        <v>0</v>
      </c>
      <c r="AC54" s="115"/>
      <c r="AD54" s="114">
        <f>AD23+AD26-AD28+AD30-AD32+AD34-AD36+AD38+AD41-AD43+AD45+AD46-AD47-AD49+AD50+AD51+AD52+AD53</f>
        <v>0</v>
      </c>
      <c r="AE54" s="288"/>
      <c r="AF54" s="288"/>
      <c r="AG54" s="288"/>
      <c r="AH54" s="288"/>
      <c r="AI54" s="114">
        <f>AI23+AI26-AI28+AI30-AI32+AI34-AI36+AI38+AI41-AI43+AI45+AI46-AI47-AI49+AI50+AI51+AI52+AI53</f>
        <v>0</v>
      </c>
      <c r="AJ54" s="288"/>
      <c r="AK54" s="288"/>
      <c r="AL54" s="288"/>
      <c r="AM54" s="288"/>
      <c r="AN54" s="114">
        <f>AN23+AN26-AN28+AN30-AN32+AN34-AN36+AN38+AN41-AN43+AN45+AN46-AN47-AN49+AN50+AN51+AN52+AN53</f>
        <v>0</v>
      </c>
      <c r="AO54" s="115"/>
      <c r="AP54" s="115"/>
      <c r="AQ54" s="115"/>
      <c r="AR54" s="115"/>
      <c r="AS54" s="114">
        <f>AS23+AS26-AS28+AS30-AS32+AS34-AS36+AS38+AS41-AS43+AS45+AS46-AS47-AS49+AS50+AS51+AS52+AS53</f>
        <v>0</v>
      </c>
      <c r="AT54" s="116">
        <f>AT23+AT26-AT28+AT30-AT32+AT34-AT36+AT38+AT41-AT43+AT45+AT46-AT47-AT49+AT50+AT51+AT52+AT53</f>
        <v>0</v>
      </c>
      <c r="AU54" s="116">
        <f>AU23+AU26-AU28+AU30-AU32+AU34-AU36+AU38+AU41-AU43+AU45+AU46-AU47-AU49+AU50+AU51+AU52+AU53</f>
        <v>0</v>
      </c>
      <c r="AV54" s="311"/>
      <c r="AW54" s="318"/>
    </row>
    <row r="55" spans="2:49" ht="25.5" x14ac:dyDescent="0.2">
      <c r="B55" s="181" t="s">
        <v>304</v>
      </c>
      <c r="C55" s="137" t="s">
        <v>28</v>
      </c>
      <c r="D55" s="114">
        <f>MIN(D56,D57)</f>
        <v>0</v>
      </c>
      <c r="E55" s="115">
        <f>MIN(E56,E57)</f>
        <v>0</v>
      </c>
      <c r="F55" s="115"/>
      <c r="G55" s="115"/>
      <c r="H55" s="115"/>
      <c r="I55" s="114">
        <f>MIN(I56,I57)</f>
        <v>0</v>
      </c>
      <c r="J55" s="114">
        <f>MIN(J56,J57)</f>
        <v>0</v>
      </c>
      <c r="K55" s="115">
        <f>MIN(K56,K57)</f>
        <v>0</v>
      </c>
      <c r="L55" s="115"/>
      <c r="M55" s="115"/>
      <c r="N55" s="115"/>
      <c r="O55" s="114">
        <f>MIN(O56,O57)</f>
        <v>0</v>
      </c>
      <c r="P55" s="114">
        <f>MIN(P56,P57)</f>
        <v>0</v>
      </c>
      <c r="Q55" s="115">
        <f>MIN(Q56,Q57)</f>
        <v>0</v>
      </c>
      <c r="R55" s="115"/>
      <c r="S55" s="115"/>
      <c r="T55" s="115"/>
      <c r="U55" s="114">
        <f>MIN(U56,U57)</f>
        <v>0</v>
      </c>
      <c r="V55" s="115">
        <f>MIN(V56,V57)</f>
        <v>0</v>
      </c>
      <c r="W55" s="115"/>
      <c r="X55" s="114">
        <f>MIN(X56,X57)</f>
        <v>0</v>
      </c>
      <c r="Y55" s="115">
        <f>MIN(Y56,Y57)</f>
        <v>0</v>
      </c>
      <c r="Z55" s="115"/>
      <c r="AA55" s="114">
        <f>MIN(AA56,AA57)</f>
        <v>0</v>
      </c>
      <c r="AB55" s="115">
        <f>MIN(AB56,AB57)</f>
        <v>0</v>
      </c>
      <c r="AC55" s="115"/>
      <c r="AD55" s="114">
        <f>MIN(AD56,AD57)</f>
        <v>0</v>
      </c>
      <c r="AE55" s="288"/>
      <c r="AF55" s="288"/>
      <c r="AG55" s="288"/>
      <c r="AH55" s="288"/>
      <c r="AI55" s="114">
        <f>MIN(AI$68,AI$69)</f>
        <v>0</v>
      </c>
      <c r="AJ55" s="288"/>
      <c r="AK55" s="288"/>
      <c r="AL55" s="288"/>
      <c r="AM55" s="288"/>
      <c r="AN55" s="114">
        <f>MIN(AN$68,AN$69)</f>
        <v>0</v>
      </c>
      <c r="AO55" s="115"/>
      <c r="AP55" s="115"/>
      <c r="AQ55" s="115"/>
      <c r="AR55" s="115"/>
      <c r="AS55" s="114">
        <f>MIN(AS$68,AS$69)</f>
        <v>0</v>
      </c>
      <c r="AT55" s="116">
        <f>MIN(AT$68,AT$69)</f>
        <v>0</v>
      </c>
      <c r="AU55" s="116">
        <f>MIN(AU$68,AU$69)</f>
        <v>0</v>
      </c>
      <c r="AV55" s="311"/>
      <c r="AW55" s="318"/>
    </row>
    <row r="56" spans="2:49" ht="11.85" customHeight="1" x14ac:dyDescent="0.2">
      <c r="B56" s="176" t="s">
        <v>120</v>
      </c>
      <c r="C56" s="137" t="s">
        <v>452</v>
      </c>
      <c r="D56" s="109">
        <v>0</v>
      </c>
      <c r="E56" s="110">
        <f>D56</f>
        <v>0</v>
      </c>
      <c r="F56" s="110"/>
      <c r="G56" s="110"/>
      <c r="H56" s="110"/>
      <c r="I56" s="109">
        <v>0</v>
      </c>
      <c r="J56" s="109">
        <v>0</v>
      </c>
      <c r="K56" s="110">
        <f>J56</f>
        <v>0</v>
      </c>
      <c r="L56" s="110"/>
      <c r="M56" s="110"/>
      <c r="N56" s="110"/>
      <c r="O56" s="109">
        <v>0</v>
      </c>
      <c r="P56" s="109">
        <v>0</v>
      </c>
      <c r="Q56" s="110">
        <f>P56</f>
        <v>0</v>
      </c>
      <c r="R56" s="110"/>
      <c r="S56" s="110"/>
      <c r="T56" s="110"/>
      <c r="U56" s="109">
        <v>0</v>
      </c>
      <c r="V56" s="110">
        <f>U56</f>
        <v>0</v>
      </c>
      <c r="W56" s="110"/>
      <c r="X56" s="109">
        <v>0</v>
      </c>
      <c r="Y56" s="110">
        <f>X56</f>
        <v>0</v>
      </c>
      <c r="Z56" s="110"/>
      <c r="AA56" s="109">
        <v>0</v>
      </c>
      <c r="AB56" s="110">
        <f>AA56</f>
        <v>0</v>
      </c>
      <c r="AC56" s="110"/>
      <c r="AD56" s="109">
        <v>0</v>
      </c>
      <c r="AE56" s="288"/>
      <c r="AF56" s="288"/>
      <c r="AG56" s="288"/>
      <c r="AH56" s="288"/>
      <c r="AI56" s="109">
        <v>0</v>
      </c>
      <c r="AJ56" s="288"/>
      <c r="AK56" s="288"/>
      <c r="AL56" s="288"/>
      <c r="AM56" s="288"/>
      <c r="AN56" s="109">
        <v>0</v>
      </c>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v>0</v>
      </c>
      <c r="V57" s="110">
        <v>0</v>
      </c>
      <c r="W57" s="110"/>
      <c r="X57" s="109">
        <v>0</v>
      </c>
      <c r="Y57" s="110">
        <v>0</v>
      </c>
      <c r="Z57" s="110"/>
      <c r="AA57" s="109">
        <v>0</v>
      </c>
      <c r="AB57" s="110">
        <v>0</v>
      </c>
      <c r="AC57" s="110"/>
      <c r="AD57" s="109">
        <v>0</v>
      </c>
      <c r="AE57" s="288"/>
      <c r="AF57" s="288"/>
      <c r="AG57" s="288"/>
      <c r="AH57" s="288"/>
      <c r="AI57" s="109">
        <v>0</v>
      </c>
      <c r="AJ57" s="288"/>
      <c r="AK57" s="288"/>
      <c r="AL57" s="288"/>
      <c r="AM57" s="288"/>
      <c r="AN57" s="109">
        <v>0</v>
      </c>
      <c r="AO57" s="110"/>
      <c r="AP57" s="110"/>
      <c r="AQ57" s="110"/>
      <c r="AR57" s="110"/>
      <c r="AS57" s="109">
        <v>0</v>
      </c>
      <c r="AT57" s="113">
        <v>0</v>
      </c>
      <c r="AU57" s="113">
        <v>0</v>
      </c>
      <c r="AV57" s="113"/>
      <c r="AW57" s="318"/>
    </row>
    <row r="58" spans="2:49" s="5" customFormat="1" x14ac:dyDescent="0.2">
      <c r="B58" s="184" t="s">
        <v>484</v>
      </c>
      <c r="C58" s="185"/>
      <c r="D58" s="186">
        <f>0</f>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41" sqref="AB4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37888.61</v>
      </c>
      <c r="D5" s="118">
        <v>21130</v>
      </c>
      <c r="E5" s="346"/>
      <c r="F5" s="346"/>
      <c r="G5" s="312"/>
      <c r="H5" s="117">
        <v>47.41</v>
      </c>
      <c r="I5" s="118">
        <v>16730</v>
      </c>
      <c r="J5" s="346"/>
      <c r="K5" s="346"/>
      <c r="L5" s="312"/>
      <c r="M5" s="117">
        <v>3901811.71</v>
      </c>
      <c r="N5" s="118">
        <v>4632481</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37678</v>
      </c>
      <c r="D6" s="110">
        <v>20945</v>
      </c>
      <c r="E6" s="115">
        <f>SUM('Pt 1 Summary of Data'!E$12,'Pt 1 Summary of Data'!E$22)+SUM('Pt 1 Summary of Data'!G$12,'Pt 1 Summary of Data'!G$22)-SUM('Pt 1 Summary of Data'!H$12,'Pt 1 Summary of Data'!H$22)</f>
        <v>7415</v>
      </c>
      <c r="F6" s="115">
        <f>SUM(C6:E6)</f>
        <v>66038</v>
      </c>
      <c r="G6" s="116">
        <f>'Pt 1 Summary of Data'!I12+'Pt 1 Summary of Data'!I22</f>
        <v>0</v>
      </c>
      <c r="H6" s="109">
        <v>174</v>
      </c>
      <c r="I6" s="110">
        <v>15638</v>
      </c>
      <c r="J6" s="115">
        <f>'Pt 1 Summary of Data'!K12+'Pt 1 Summary of Data'!K22</f>
        <v>25</v>
      </c>
      <c r="K6" s="115">
        <f>SUM(H6:J6)</f>
        <v>15837</v>
      </c>
      <c r="L6" s="116">
        <f>'Pt 1 Summary of Data'!O12+'Pt 1 Summary of Data'!O22</f>
        <v>0</v>
      </c>
      <c r="M6" s="109">
        <v>3937306</v>
      </c>
      <c r="N6" s="110">
        <v>4622509</v>
      </c>
      <c r="O6" s="115">
        <f>'Pt 1 Summary of Data'!Q12+'Pt 1 Summary of Data'!Q22</f>
        <v>4685026</v>
      </c>
      <c r="P6" s="115">
        <f>SUM(M6:O6)</f>
        <v>13244841</v>
      </c>
      <c r="Q6" s="109">
        <v>0</v>
      </c>
      <c r="R6" s="110">
        <v>0</v>
      </c>
      <c r="S6" s="115">
        <f>'Pt 1 Summary of Data'!V12+'Pt 1 Summary of Data'!V22</f>
        <v>0</v>
      </c>
      <c r="T6" s="115">
        <f>SUM(Q6:S6)</f>
        <v>0</v>
      </c>
      <c r="U6" s="109">
        <v>0</v>
      </c>
      <c r="V6" s="110">
        <v>0</v>
      </c>
      <c r="W6" s="115">
        <f>'Pt 1 Summary of Data'!Y12+'Pt 1 Summary of Data'!Y22</f>
        <v>0</v>
      </c>
      <c r="X6" s="115">
        <f>SUM(U6:W6)</f>
        <v>0</v>
      </c>
      <c r="Y6" s="109">
        <v>0</v>
      </c>
      <c r="Z6" s="110">
        <v>0</v>
      </c>
      <c r="AA6" s="115">
        <f>'Pt 1 Summary of Data'!AB12+'Pt 1 Summary of Data'!AB22</f>
        <v>0</v>
      </c>
      <c r="AB6" s="115">
        <f>SUM(Y6:AA6)</f>
        <v>0</v>
      </c>
      <c r="AC6" s="292"/>
      <c r="AD6" s="288"/>
      <c r="AE6" s="288"/>
      <c r="AF6" s="288"/>
      <c r="AG6" s="292"/>
      <c r="AH6" s="288"/>
      <c r="AI6" s="288"/>
      <c r="AJ6" s="288"/>
      <c r="AK6" s="292"/>
      <c r="AL6" s="110"/>
      <c r="AM6" s="115"/>
      <c r="AN6" s="253"/>
    </row>
    <row r="7" spans="1:40" x14ac:dyDescent="0.2">
      <c r="B7" s="191" t="s">
        <v>312</v>
      </c>
      <c r="C7" s="109">
        <v>81</v>
      </c>
      <c r="D7" s="110">
        <v>42</v>
      </c>
      <c r="E7" s="115">
        <f>SUM('Pt 1 Summary of Data'!E37:E41)+MAX(0,MIN('Pt 1 Summary of Data'!E42,0.3%*('Pt 1 Summary of Data'!E5-SUM(E9:E11))))</f>
        <v>53</v>
      </c>
      <c r="F7" s="115">
        <f>SUM(C7:E7)</f>
        <v>176</v>
      </c>
      <c r="G7" s="116">
        <f>SUM('Pt 1 Summary of Data'!I37:I41)+MAX(0,MIN('Pt 1 Summary of Data'!I42,0.3%*('Pt 1 Summary of Data'!I5-SUM(G9:G10))))</f>
        <v>0</v>
      </c>
      <c r="H7" s="109">
        <v>3</v>
      </c>
      <c r="I7" s="110">
        <v>48</v>
      </c>
      <c r="J7" s="115">
        <f>SUM('Pt 1 Summary of Data'!K37:K41)+MAX(0,MIN('Pt 1 Summary of Data'!K42,0.3%*('Pt 1 Summary of Data'!K5-SUM(J10:J11))))</f>
        <v>0</v>
      </c>
      <c r="K7" s="115">
        <f>SUM(H7:J7)</f>
        <v>51</v>
      </c>
      <c r="L7" s="116">
        <f>SUM('Pt 1 Summary of Data'!O37:O41)+MAX(0,MIN('Pt 1 Summary of Data'!O42,0.3%*('Pt 1 Summary of Data'!O5-L10)))</f>
        <v>0</v>
      </c>
      <c r="M7" s="109">
        <v>32917</v>
      </c>
      <c r="N7" s="110">
        <v>23174</v>
      </c>
      <c r="O7" s="115">
        <f>SUM('Pt 1 Summary of Data'!Q37:Q41)+MAX(0,MIN('Pt 1 Summary of Data'!Q42,0.3%*('Pt 1 Summary of Data'!Q5)))</f>
        <v>44263</v>
      </c>
      <c r="P7" s="115">
        <f>SUM(M7:O7)</f>
        <v>100354</v>
      </c>
      <c r="Q7" s="109">
        <v>0</v>
      </c>
      <c r="R7" s="110">
        <v>0</v>
      </c>
      <c r="S7" s="115">
        <f>SUM('Pt 1 Summary of Data'!V37:V41)+MAX(0,MIN('Pt 1 Summary of Data'!V42,0.3%*('Pt 1 Summary of Data'!V5)))</f>
        <v>0</v>
      </c>
      <c r="T7" s="115">
        <f>SUM(Q7:S7)</f>
        <v>0</v>
      </c>
      <c r="U7" s="109">
        <v>0</v>
      </c>
      <c r="V7" s="110">
        <v>0</v>
      </c>
      <c r="W7" s="115">
        <f>SUM('Pt 1 Summary of Data'!Y37:Y41)+MAX(0,MIN('Pt 1 Summary of Data'!Y42,0.3%*('Pt 1 Summary of Data'!Y5)))</f>
        <v>0</v>
      </c>
      <c r="X7" s="115">
        <f>SUM(U7:W7)</f>
        <v>0</v>
      </c>
      <c r="Y7" s="109">
        <v>0</v>
      </c>
      <c r="Z7" s="110">
        <v>0</v>
      </c>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f>'Pt 2 Premium and Claims'!E58</f>
        <v>0</v>
      </c>
      <c r="F8" s="269">
        <f>E8</f>
        <v>0</v>
      </c>
      <c r="G8" s="270">
        <f>'Pt 2 Premium and Claims'!I58</f>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0</v>
      </c>
      <c r="F9" s="115">
        <f>E9</f>
        <v>0</v>
      </c>
      <c r="G9" s="116">
        <f>'Pt 2 Premium and Claims'!I15</f>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0</v>
      </c>
      <c r="F10" s="115">
        <f>E10</f>
        <v>0</v>
      </c>
      <c r="G10" s="116">
        <f>'Pt 2 Premium and Claims'!I16</f>
        <v>0</v>
      </c>
      <c r="H10" s="292"/>
      <c r="I10" s="288"/>
      <c r="J10" s="115">
        <f>'Pt 2 Premium and Claims'!K16</f>
        <v>0</v>
      </c>
      <c r="K10" s="115">
        <f>J10</f>
        <v>0</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0</v>
      </c>
      <c r="F11" s="115">
        <f>E11</f>
        <v>0</v>
      </c>
      <c r="G11" s="314"/>
      <c r="H11" s="292"/>
      <c r="I11" s="288"/>
      <c r="J11" s="115">
        <f>L35</f>
        <v>0</v>
      </c>
      <c r="K11" s="115">
        <f>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37759</v>
      </c>
      <c r="D12" s="115">
        <f>SUM(D$6:D$7)+IF(AND(OR('Company Information'!$C$12="District of Columbia",'Company Information'!$C$12="Massachusetts",'Company Information'!$C$12="Vermont"),SUM($C$6:$F$11,$C$15:$F$16,$C$37:$D$37)&lt;&gt;0),SUM(I$6:I$7),0)</f>
        <v>20987</v>
      </c>
      <c r="E12" s="115">
        <f>SUM(E$6:E$7)-SUM(E$8:E$11)+IF(AND(OR('Company Information'!$C$12="District of Columbia",'Company Information'!$C$12="Massachusetts",'Company Information'!$C$12="Vermont"),SUM($C$6:$F$11,$C$15:$F$16,$C$37:$D$37)&lt;&gt;0),SUM(J$6:J$7)-SUM(J$10:J$11),0)</f>
        <v>7468</v>
      </c>
      <c r="F12" s="115">
        <f>IFERROR(SUM(C$12:E$12)+C$17*MAX(0,E$49-C$49)+D$17*MAX(0,E$49-D$49),0)</f>
        <v>66214</v>
      </c>
      <c r="G12" s="311"/>
      <c r="H12" s="114">
        <f>SUM(H$6:H$7)+IF(AND(OR('Company Information'!$C$12="District of Columbia",'Company Information'!$C$12="Massachusetts",'Company Information'!$C$12="Vermont"),SUM($H$6:$K$11,$H$15:$K$16,$H$37:$I$37)&lt;&gt;0),SUM(C$6:C$7),0)</f>
        <v>177</v>
      </c>
      <c r="I12" s="115">
        <f>SUM(I$6:I$7)+IF(AND(OR('Company Information'!$C$12="District of Columbia",'Company Information'!$C$12="Massachusetts",'Company Information'!$C$12="Vermont"),SUM($H$6:$K$11,$H$15:$K$16,$H$37:$I$37)&lt;&gt;0),SUM(D$6:D$7),0)</f>
        <v>15686</v>
      </c>
      <c r="J12" s="115">
        <f>SUM(J$6:J$7)-SUM(J$10:J$11)+IF(AND(OR('Company Information'!$C$12="District of Columbia",'Company Information'!$C$12="Massachusetts",'Company Information'!$C$12="Vermont"),SUM($H$6:$K$11,$H$15:$K$16,$H$37:$I$37)&lt;&gt;0),SUM(E$6:E$7)-SUM(E$8:E$11),0)</f>
        <v>25</v>
      </c>
      <c r="K12" s="115">
        <f>IFERROR(SUM(H$12:J$12)+H$17*MAX(0,J$49-H$49)+I$17*MAX(0,J$49-I$49),0)</f>
        <v>15888</v>
      </c>
      <c r="L12" s="311"/>
      <c r="M12" s="114">
        <f>SUM(M$6:M$7)</f>
        <v>3970223</v>
      </c>
      <c r="N12" s="115">
        <f>SUM(N$6:N$7)</f>
        <v>4645683</v>
      </c>
      <c r="O12" s="115">
        <f>SUM(O$6:O$7)</f>
        <v>4729289</v>
      </c>
      <c r="P12" s="115">
        <f>SUM(M$12:O$12)+M$17*MAX(0,O$49-M$49)+N$17*MAX(0,O$49-N$49)</f>
        <v>13345195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17406</v>
      </c>
      <c r="D15" s="118">
        <v>18276</v>
      </c>
      <c r="E15" s="106">
        <f>SUM('Pt 1 Summary of Data'!E$5:E$7)+SUM('Pt 1 Summary of Data'!G$5:G$7)-SUM('Pt 1 Summary of Data'!H$5:H$7)-SUM(E$9:E$11)+D$55</f>
        <v>12925</v>
      </c>
      <c r="F15" s="106">
        <f>SUM(C15:E15)</f>
        <v>48607</v>
      </c>
      <c r="G15" s="107">
        <f>SUM('Pt 1 Summary of Data'!I$5:I$7)-SUM(G$9:G$10)</f>
        <v>0</v>
      </c>
      <c r="H15" s="117">
        <v>0</v>
      </c>
      <c r="I15" s="118">
        <v>14026</v>
      </c>
      <c r="J15" s="106">
        <f>SUM('Pt 1 Summary of Data'!K$5:K$7)+SUM('Pt 1 Summary of Data'!M$5:M$7)-SUM('Pt 1 Summary of Data'!N$5:N$7)-SUM(J$10:J$11)+I$55</f>
        <v>0</v>
      </c>
      <c r="K15" s="106">
        <f>SUM(H15:J15)</f>
        <v>14026</v>
      </c>
      <c r="L15" s="107">
        <f>SUM('Pt 1 Summary of Data'!O5:O7)-L10</f>
        <v>0</v>
      </c>
      <c r="M15" s="117">
        <v>5209893</v>
      </c>
      <c r="N15" s="118">
        <v>5720761</v>
      </c>
      <c r="O15" s="106">
        <f>SUM('Pt 1 Summary of Data'!Q5:Q7)+N55</f>
        <v>5938824</v>
      </c>
      <c r="P15" s="106">
        <f>SUM(M15:O15)</f>
        <v>16869478</v>
      </c>
      <c r="Q15" s="117">
        <v>0</v>
      </c>
      <c r="R15" s="118">
        <v>0</v>
      </c>
      <c r="S15" s="106">
        <f>SUM('Pt 1 Summary of Data'!V5:V7)+R55</f>
        <v>0</v>
      </c>
      <c r="T15" s="106">
        <f>SUM(Q15:S15)</f>
        <v>0</v>
      </c>
      <c r="U15" s="117">
        <v>0</v>
      </c>
      <c r="V15" s="118">
        <v>0</v>
      </c>
      <c r="W15" s="106">
        <f>SUM('Pt 1 Summary of Data'!Y5:Y7)+V55</f>
        <v>0</v>
      </c>
      <c r="X15" s="106">
        <f>SUM(U15:W15)</f>
        <v>0</v>
      </c>
      <c r="Y15" s="117">
        <v>0</v>
      </c>
      <c r="Z15" s="118">
        <v>0</v>
      </c>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
      <c r="B16" s="191" t="s">
        <v>313</v>
      </c>
      <c r="C16" s="109">
        <v>2352</v>
      </c>
      <c r="D16" s="110">
        <v>152</v>
      </c>
      <c r="E16" s="115">
        <f>'Pt 1 Summary of Data'!E25+'Pt 1 Summary of Data'!E26+'Pt 1 Summary of Data'!E27+'Pt 1 Summary of Data'!E28+'Pt 1 Summary of Data'!E30+'Pt 1 Summary of Data'!E31+'Pt 1 Summary of Data'!E34+'Pt 1 Summary of Data'!E35+'Pt 3 MLR and Rebate Calculation'!D56</f>
        <v>-417092</v>
      </c>
      <c r="F16" s="115">
        <f>SUM(C16:E16)</f>
        <v>-414588</v>
      </c>
      <c r="G16" s="116">
        <f>'Pt 1 Summary of Data'!I25+'Pt 1 Summary of Data'!I26+'Pt 1 Summary of Data'!I27+'Pt 1 Summary of Data'!I28+'Pt 1 Summary of Data'!I30+'Pt 1 Summary of Data'!I31+'Pt 1 Summary of Data'!I34+'Pt 1 Summary of Data'!I35</f>
        <v>0</v>
      </c>
      <c r="H16" s="109">
        <v>3</v>
      </c>
      <c r="I16" s="110">
        <v>-190</v>
      </c>
      <c r="J16" s="115">
        <f>'Pt 1 Summary of Data'!K25+'Pt 1 Summary of Data'!K26+'Pt 1 Summary of Data'!K27+'Pt 1 Summary of Data'!K28+'Pt 1 Summary of Data'!K30+'Pt 1 Summary of Data'!K31+'Pt 1 Summary of Data'!K34+'Pt 1 Summary of Data'!K35+'Pt 3 MLR and Rebate Calculation'!I56</f>
        <v>-191</v>
      </c>
      <c r="K16" s="115">
        <f>SUM(H16:J16)</f>
        <v>-378</v>
      </c>
      <c r="L16" s="116">
        <f>'Pt 1 Summary of Data'!O25+'Pt 1 Summary of Data'!O26+'Pt 1 Summary of Data'!O27+'Pt 1 Summary of Data'!O28+'Pt 1 Summary of Data'!O30+'Pt 1 Summary of Data'!O31+'Pt 1 Summary of Data'!O34+'Pt 1 Summary of Data'!O35</f>
        <v>0</v>
      </c>
      <c r="M16" s="109">
        <v>58646</v>
      </c>
      <c r="N16" s="110">
        <v>92736</v>
      </c>
      <c r="O16" s="115">
        <f>'Pt 1 Summary of Data'!Q25+'Pt 1 Summary of Data'!Q26+'Pt 1 Summary of Data'!Q27+'Pt 1 Summary of Data'!Q28+'Pt 1 Summary of Data'!Q30+'Pt 1 Summary of Data'!Q31+'Pt 1 Summary of Data'!Q34+'Pt 1 Summary of Data'!Q35+'Pt 3 MLR and Rebate Calculation'!N56</f>
        <v>212132</v>
      </c>
      <c r="P16" s="115">
        <f>SUM(M16:O16)</f>
        <v>363514</v>
      </c>
      <c r="Q16" s="109">
        <v>0</v>
      </c>
      <c r="R16" s="110">
        <v>0</v>
      </c>
      <c r="S16" s="115">
        <f>'Pt 1 Summary of Data'!V25+'Pt 1 Summary of Data'!V26+'Pt 1 Summary of Data'!V27+'Pt 1 Summary of Data'!V28+'Pt 1 Summary of Data'!V30+'Pt 1 Summary of Data'!V31+'Pt 1 Summary of Data'!V34+'Pt 1 Summary of Data'!V35+'Pt 3 MLR and Rebate Calculation'!R56</f>
        <v>0</v>
      </c>
      <c r="T16" s="115">
        <f>SUM(Q16:S16)</f>
        <v>0</v>
      </c>
      <c r="U16" s="109">
        <v>0</v>
      </c>
      <c r="V16" s="110">
        <v>0</v>
      </c>
      <c r="W16" s="115">
        <f>'Pt 1 Summary of Data'!Y25+'Pt 1 Summary of Data'!Y26+'Pt 1 Summary of Data'!Y27+'Pt 1 Summary of Data'!Y28+'Pt 1 Summary of Data'!Y30+'Pt 1 Summary of Data'!Y31+'Pt 1 Summary of Data'!Y34+'Pt 1 Summary of Data'!Y35+'Pt 3 MLR and Rebate Calculation'!V56</f>
        <v>0</v>
      </c>
      <c r="X16" s="115">
        <f>SUM(U16:W16)</f>
        <v>0</v>
      </c>
      <c r="Y16" s="109">
        <v>0</v>
      </c>
      <c r="Z16" s="110">
        <v>0</v>
      </c>
      <c r="AA16" s="115">
        <f>'Pt 1 Summary of Data'!AB25+'Pt 1 Summary of Data'!AB26+'Pt 1 Summary of Data'!AB27+'Pt 1 Summary of Data'!AB28+'Pt 1 Summary of Data'!AB30+'Pt 1 Summary of Data'!AB31+'Pt 1 Summary of Data'!AB34+'Pt 1 Summary of Data'!AB35+'Pt 3 MLR and Rebate Calculation'!Z56</f>
        <v>0</v>
      </c>
      <c r="AB16" s="115">
        <f>SUM(Y16:AA16)</f>
        <v>0</v>
      </c>
      <c r="AC16" s="292"/>
      <c r="AD16" s="288"/>
      <c r="AE16" s="288"/>
      <c r="AF16" s="288"/>
      <c r="AG16" s="292"/>
      <c r="AH16" s="288"/>
      <c r="AI16" s="288"/>
      <c r="AJ16" s="288"/>
      <c r="AK16" s="292"/>
      <c r="AL16" s="110"/>
      <c r="AM16" s="115"/>
      <c r="AN16" s="253"/>
    </row>
    <row r="17" spans="1:40" s="76" customFormat="1" x14ac:dyDescent="0.2">
      <c r="A17" s="143"/>
      <c r="B17" s="192" t="s">
        <v>320</v>
      </c>
      <c r="C17" s="114">
        <f>C$15-C$16+IF(AND(OR('Company Information'!$C$12="District of Columbia",'Company Information'!$C$12="Massachusetts",'Company Information'!$C$12="Vermont"),SUM($C$6:$F$11,$C$15:$F$16,$C$37:$D$37)&lt;&gt;0),H$15-H$16,0)</f>
        <v>15054</v>
      </c>
      <c r="D17" s="115">
        <f>D$15-D$16+IF(AND(OR('Company Information'!$C$12="District of Columbia",'Company Information'!$C$12="Massachusetts",'Company Information'!$C$12="Vermont"),SUM($C$6:$F$11,$C$15:$F$16,$C$37:$D$37)&lt;&gt;0),I$15-I$16,0)</f>
        <v>18124</v>
      </c>
      <c r="E17" s="115">
        <f>E$15-E$16+IF(AND(OR('Company Information'!$C$12="District of Columbia",'Company Information'!$C$12="Massachusetts",'Company Information'!$C$12="Vermont"),SUM($C$6:$F$11,$C$15:$F$16,$C$37:$D$37)&lt;&gt;0),J$15-J$16,0)</f>
        <v>430017</v>
      </c>
      <c r="F17" s="115">
        <f>F$15-F$16+IF(AND(OR('Company Information'!$C$12="District of Columbia",'Company Information'!$C$12="Massachusetts",'Company Information'!$C$12="Vermont"),SUM($C$6:$F$11,$C$15:$F$16,$C$37:$D$37)&lt;&gt;0),K$15-K$16,0)</f>
        <v>463195</v>
      </c>
      <c r="G17" s="314"/>
      <c r="H17" s="114">
        <f>H$15-H$16+IF(AND(OR('Company Information'!$C$12="District of Columbia",'Company Information'!$C$12="Massachusetts",'Company Information'!$C$12="Vermont"),SUM($H$6:$K$11,$H$15:$K$16,$H$37:$I$37)&lt;&gt;0),C$15-C$16,0)</f>
        <v>-3</v>
      </c>
      <c r="I17" s="115">
        <f>I$15-I$16+IF(AND(OR('Company Information'!$C$12="District of Columbia",'Company Information'!$C$12="Massachusetts",'Company Information'!$C$12="Vermont"),SUM($H$6:$K$11,$H$15:$K$16,$H$37:$I$37)&lt;&gt;0),D$15-D$16,0)</f>
        <v>14216</v>
      </c>
      <c r="J17" s="115">
        <f>J$15-J$16+IF(AND(OR('Company Information'!$C$12="District of Columbia",'Company Information'!$C$12="Massachusetts",'Company Information'!$C$12="Vermont"),SUM($H$6:$K$11,$H$15:$K$16,$H$37:$I$37)&lt;&gt;0),E$15-E$16,0)</f>
        <v>191</v>
      </c>
      <c r="K17" s="115">
        <f>K$15-K$16+IF(AND(OR('Company Information'!$C$12="District of Columbia",'Company Information'!$C$12="Massachusetts",'Company Information'!$C$12="Vermont"),SUM($H$6:$K$11,$H$15:$K$16,$H$37:$I$37)&lt;&gt;0),F$15-F$16,0)</f>
        <v>14404</v>
      </c>
      <c r="L17" s="314"/>
      <c r="M17" s="114">
        <f>M$15-M$16</f>
        <v>5151247</v>
      </c>
      <c r="N17" s="115">
        <f>N$15-N$16</f>
        <v>5628025</v>
      </c>
      <c r="O17" s="115">
        <f>O$15-O$16</f>
        <v>5726692</v>
      </c>
      <c r="P17" s="115">
        <f>P$15-P$16</f>
        <v>16505964</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0</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0</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f>0</f>
        <v>0</v>
      </c>
      <c r="H22" s="292"/>
      <c r="I22" s="288"/>
      <c r="J22" s="288"/>
      <c r="K22" s="288"/>
      <c r="L22" s="139">
        <f>0</f>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0</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0</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0</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0</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f>
        <v>0</v>
      </c>
      <c r="H27" s="292"/>
      <c r="I27" s="288"/>
      <c r="J27" s="288"/>
      <c r="K27" s="288"/>
      <c r="L27" s="116">
        <f>L20+L23</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(20%+G22)*(G15-G16)+G16</f>
        <v>0</v>
      </c>
      <c r="H28" s="292"/>
      <c r="I28" s="288"/>
      <c r="J28" s="288"/>
      <c r="K28" s="288"/>
      <c r="L28" s="116">
        <f>(20%+L22)*(L15-L16)+L16</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20%*(G15-G16)+G16</f>
        <v>0</v>
      </c>
      <c r="H29" s="292"/>
      <c r="I29" s="288"/>
      <c r="J29" s="288"/>
      <c r="K29" s="288"/>
      <c r="L29" s="116">
        <f>20%*(L15-L16)+L16</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G15-G26</f>
        <v>0</v>
      </c>
      <c r="H30" s="292"/>
      <c r="I30" s="288"/>
      <c r="J30" s="288"/>
      <c r="K30" s="288"/>
      <c r="L30" s="116">
        <f>L15-L26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0</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G15-G31</f>
        <v>0</v>
      </c>
      <c r="H32" s="292"/>
      <c r="I32" s="288"/>
      <c r="J32" s="288"/>
      <c r="K32" s="288"/>
      <c r="L32" s="116">
        <f>L15-L31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0</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v>0</v>
      </c>
      <c r="I37" s="122">
        <v>2</v>
      </c>
      <c r="J37" s="256">
        <f>'Pt 1 Summary of Data'!K60</f>
        <v>0</v>
      </c>
      <c r="K37" s="256">
        <f>SUM(H37:J37)</f>
        <v>2</v>
      </c>
      <c r="L37" s="312"/>
      <c r="M37" s="121">
        <v>1050</v>
      </c>
      <c r="N37" s="122">
        <v>1047</v>
      </c>
      <c r="O37" s="256">
        <f>'Pt 1 Summary of Data'!Q60</f>
        <v>1072.8333333333333</v>
      </c>
      <c r="P37" s="256">
        <f>SUM(M37:O37)</f>
        <v>3169.833333333333</v>
      </c>
      <c r="Q37" s="121">
        <v>0</v>
      </c>
      <c r="R37" s="122">
        <v>0</v>
      </c>
      <c r="S37" s="256">
        <f>'Pt 1 Summary of Data'!V60</f>
        <v>0</v>
      </c>
      <c r="T37" s="256">
        <f>SUM(Q37:S37)</f>
        <v>0</v>
      </c>
      <c r="U37" s="121">
        <v>0</v>
      </c>
      <c r="V37" s="122">
        <v>0</v>
      </c>
      <c r="W37" s="256">
        <f>'Pt 1 Summary of Data'!Y60</f>
        <v>0</v>
      </c>
      <c r="X37" s="256">
        <f>SUM(U37:W37)</f>
        <v>0</v>
      </c>
      <c r="Y37" s="121">
        <v>0</v>
      </c>
      <c r="Z37" s="122">
        <v>0</v>
      </c>
      <c r="AA37" s="256">
        <f>'Pt 1 Summary of Data'!AB60</f>
        <v>0</v>
      </c>
      <c r="AB37" s="256">
        <f>SUM(Y37:AA37)</f>
        <v>0</v>
      </c>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4.7980999999999996E-2</v>
      </c>
      <c r="Q38" s="351"/>
      <c r="R38" s="352"/>
      <c r="S38" s="352"/>
      <c r="T38" s="267">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f>IF(OR(K$37&lt;1000,K$37&gt;=75000),0,K$38*K$40)</f>
        <v>0</v>
      </c>
      <c r="L41" s="311"/>
      <c r="M41" s="292"/>
      <c r="N41" s="288"/>
      <c r="O41" s="288"/>
      <c r="P41" s="260">
        <f ca="1">IF(OR(P$37&lt;1000,P$37&gt;=75000),0,P$38*P$40)</f>
        <v>4.7980999999999996E-2</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223327</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6" sqref="E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Data'!D56</f>
        <v>1</v>
      </c>
      <c r="D4" s="149">
        <f>'Pt 1 Summary of Data'!J56</f>
        <v>0</v>
      </c>
      <c r="E4" s="149">
        <f>'Pt 1 Summary of Data'!P56</f>
        <v>480</v>
      </c>
      <c r="F4" s="149">
        <f>'Pt 1 Summary of Data'!U56</f>
        <v>0</v>
      </c>
      <c r="G4" s="149">
        <f>'Pt 1 Summary of Data'!X56</f>
        <v>0</v>
      </c>
      <c r="H4" s="149">
        <f>'Pt 1 Summary of Data'!AA56</f>
        <v>0</v>
      </c>
      <c r="I4" s="364"/>
      <c r="J4" s="364"/>
      <c r="K4" s="208">
        <f>'Pt 1 Summary of Data'!AN56</f>
        <v>0</v>
      </c>
    </row>
    <row r="5" spans="2:11" ht="16.5" x14ac:dyDescent="0.25">
      <c r="B5" s="205" t="s">
        <v>348</v>
      </c>
      <c r="C5" s="263"/>
      <c r="D5" s="264"/>
      <c r="E5" s="264"/>
      <c r="F5" s="264"/>
      <c r="G5" s="264"/>
      <c r="H5" s="264"/>
      <c r="I5" s="264"/>
      <c r="J5" s="264"/>
      <c r="K5" s="265"/>
    </row>
    <row r="6" spans="2:11" x14ac:dyDescent="0.2">
      <c r="B6" s="206" t="s">
        <v>101</v>
      </c>
      <c r="C6" s="362"/>
      <c r="D6" s="123">
        <v>0</v>
      </c>
      <c r="E6" s="123">
        <v>7</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'Pt 3 MLR and Rebate Calculation'!F52</f>
        <v>0</v>
      </c>
      <c r="D11" s="119">
        <f>'Pt 3 MLR and Rebate Calculation'!K52</f>
        <v>0</v>
      </c>
      <c r="E11" s="119">
        <f>'Pt 3 MLR and Rebate Calculation'!P52</f>
        <v>223327</v>
      </c>
      <c r="F11" s="119">
        <f>'Pt 3 MLR and Rebate Calculation'!T52</f>
        <v>0</v>
      </c>
      <c r="G11" s="119">
        <f>'Pt 3 MLR and Rebate Calculation'!X52</f>
        <v>0</v>
      </c>
      <c r="H11" s="119">
        <f>'Pt 3 MLR and Rebate Calculation'!AB52</f>
        <v>0</v>
      </c>
      <c r="I11" s="312"/>
      <c r="J11" s="312"/>
      <c r="K11" s="365">
        <f>'Pt 3 MLR and Rebate Calculation'!AN52</f>
        <v>0</v>
      </c>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f>'Pt 1 Summary of Data'!D18</f>
        <v>0</v>
      </c>
      <c r="D16" s="119">
        <f>'Pt 1 Summary of Data'!J18</f>
        <v>0</v>
      </c>
      <c r="E16" s="119">
        <f>'Pt 1 Summary of Data'!P18</f>
        <v>236745</v>
      </c>
      <c r="F16" s="119">
        <f>'Pt 1 Summary of Data'!U18</f>
        <v>0</v>
      </c>
      <c r="G16" s="119">
        <f>'Pt 1 Summary of Data'!X18</f>
        <v>0</v>
      </c>
      <c r="H16" s="119">
        <f>'Pt 1 Summary of Data'!AA18</f>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568</v>
      </c>
      <c r="D23" s="382"/>
      <c r="E23" s="382"/>
      <c r="F23" s="382"/>
      <c r="G23" s="382"/>
      <c r="H23" s="382"/>
      <c r="I23" s="382"/>
      <c r="J23" s="382"/>
      <c r="K23" s="383"/>
    </row>
    <row r="24" spans="2:12" s="5" customFormat="1" ht="100.15" customHeight="1" x14ac:dyDescent="0.2">
      <c r="B24" s="101" t="s">
        <v>213</v>
      </c>
      <c r="C24" s="384" t="s">
        <v>569</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504</v>
      </c>
      <c r="C5" s="150"/>
      <c r="D5" s="221" t="s">
        <v>505</v>
      </c>
      <c r="E5" s="7"/>
    </row>
    <row r="6" spans="1:5" ht="35.25" customHeight="1" x14ac:dyDescent="0.2">
      <c r="B6" s="219" t="s">
        <v>506</v>
      </c>
      <c r="C6" s="150"/>
      <c r="D6" s="222" t="s">
        <v>507</v>
      </c>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504</v>
      </c>
      <c r="C27" s="150"/>
      <c r="D27" s="223" t="s">
        <v>508</v>
      </c>
      <c r="E27" s="7"/>
    </row>
    <row r="28" spans="2:5" ht="35.25" customHeight="1" x14ac:dyDescent="0.2">
      <c r="B28" s="219" t="s">
        <v>504</v>
      </c>
      <c r="C28" s="150"/>
      <c r="D28" s="222" t="s">
        <v>509</v>
      </c>
      <c r="E28" s="7"/>
    </row>
    <row r="29" spans="2:5" ht="35.25" customHeight="1" x14ac:dyDescent="0.2">
      <c r="B29" s="219" t="s">
        <v>506</v>
      </c>
      <c r="C29" s="150"/>
      <c r="D29" s="222" t="s">
        <v>510</v>
      </c>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504</v>
      </c>
      <c r="C34" s="150"/>
      <c r="D34" s="222" t="s">
        <v>511</v>
      </c>
      <c r="E34" s="7"/>
    </row>
    <row r="35" spans="2:5" ht="35.25" customHeight="1" x14ac:dyDescent="0.2">
      <c r="B35" s="219" t="s">
        <v>504</v>
      </c>
      <c r="C35" s="150"/>
      <c r="D35" s="222" t="s">
        <v>512</v>
      </c>
      <c r="E35" s="7"/>
    </row>
    <row r="36" spans="2:5" ht="35.25" customHeight="1" x14ac:dyDescent="0.2">
      <c r="B36" s="219" t="s">
        <v>504</v>
      </c>
      <c r="C36" s="150"/>
      <c r="D36" s="222" t="s">
        <v>513</v>
      </c>
      <c r="E36" s="7"/>
    </row>
    <row r="37" spans="2:5" ht="35.25" customHeight="1" x14ac:dyDescent="0.2">
      <c r="B37" s="219" t="s">
        <v>504</v>
      </c>
      <c r="C37" s="150"/>
      <c r="D37" s="222" t="s">
        <v>514</v>
      </c>
      <c r="E37" s="7"/>
    </row>
    <row r="38" spans="2:5" ht="35.25" customHeight="1" x14ac:dyDescent="0.2">
      <c r="B38" s="219" t="s">
        <v>506</v>
      </c>
      <c r="C38" s="150"/>
      <c r="D38" s="222" t="s">
        <v>515</v>
      </c>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t="s">
        <v>506</v>
      </c>
      <c r="C42" s="150"/>
      <c r="D42" s="222" t="s">
        <v>496</v>
      </c>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504</v>
      </c>
      <c r="C48" s="150"/>
      <c r="D48" s="222" t="s">
        <v>516</v>
      </c>
      <c r="E48" s="7"/>
    </row>
    <row r="49" spans="2:5" ht="35.25" customHeight="1" x14ac:dyDescent="0.2">
      <c r="B49" s="219" t="s">
        <v>504</v>
      </c>
      <c r="C49" s="150"/>
      <c r="D49" s="222" t="s">
        <v>517</v>
      </c>
      <c r="E49" s="7"/>
    </row>
    <row r="50" spans="2:5" ht="35.25" customHeight="1" x14ac:dyDescent="0.2">
      <c r="B50" s="219" t="s">
        <v>506</v>
      </c>
      <c r="C50" s="150"/>
      <c r="D50" s="222" t="s">
        <v>518</v>
      </c>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504</v>
      </c>
      <c r="C56" s="152"/>
      <c r="D56" s="222" t="s">
        <v>519</v>
      </c>
      <c r="E56" s="7"/>
    </row>
    <row r="57" spans="2:5" ht="35.25" customHeight="1" x14ac:dyDescent="0.2">
      <c r="B57" s="219" t="s">
        <v>504</v>
      </c>
      <c r="C57" s="152"/>
      <c r="D57" s="222" t="s">
        <v>520</v>
      </c>
      <c r="E57" s="7"/>
    </row>
    <row r="58" spans="2:5" ht="35.25" customHeight="1" x14ac:dyDescent="0.2">
      <c r="B58" s="219" t="s">
        <v>506</v>
      </c>
      <c r="C58" s="152"/>
      <c r="D58" s="222" t="s">
        <v>521</v>
      </c>
      <c r="E58" s="7"/>
    </row>
    <row r="59" spans="2:5" ht="35.25" customHeight="1" x14ac:dyDescent="0.2">
      <c r="B59" s="219" t="s">
        <v>506</v>
      </c>
      <c r="C59" s="152"/>
      <c r="D59" s="222" t="s">
        <v>522</v>
      </c>
      <c r="E59" s="7"/>
    </row>
    <row r="60" spans="2:5" ht="35.25" customHeight="1" x14ac:dyDescent="0.2">
      <c r="B60" s="219" t="s">
        <v>506</v>
      </c>
      <c r="C60" s="152"/>
      <c r="D60" s="222" t="s">
        <v>523</v>
      </c>
      <c r="E60" s="7"/>
    </row>
    <row r="61" spans="2:5" ht="35.25" customHeight="1" x14ac:dyDescent="0.2">
      <c r="B61" s="219" t="s">
        <v>506</v>
      </c>
      <c r="C61" s="152"/>
      <c r="D61" s="222" t="s">
        <v>524</v>
      </c>
      <c r="E61" s="7"/>
    </row>
    <row r="62" spans="2:5" ht="35.25" customHeight="1" x14ac:dyDescent="0.2">
      <c r="B62" s="219" t="s">
        <v>506</v>
      </c>
      <c r="C62" s="152"/>
      <c r="D62" s="222" t="s">
        <v>525</v>
      </c>
      <c r="E62" s="7"/>
    </row>
    <row r="63" spans="2:5" ht="35.25" customHeight="1" x14ac:dyDescent="0.2">
      <c r="B63" s="219" t="s">
        <v>506</v>
      </c>
      <c r="C63" s="152"/>
      <c r="D63" s="222" t="s">
        <v>526</v>
      </c>
      <c r="E63" s="7"/>
    </row>
    <row r="64" spans="2:5" ht="35.25" customHeight="1" x14ac:dyDescent="0.2">
      <c r="B64" s="219" t="s">
        <v>506</v>
      </c>
      <c r="C64" s="152"/>
      <c r="D64" s="222" t="s">
        <v>527</v>
      </c>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504</v>
      </c>
      <c r="C67" s="152"/>
      <c r="D67" s="222" t="s">
        <v>528</v>
      </c>
      <c r="E67" s="7"/>
    </row>
    <row r="68" spans="2:5" ht="35.25" customHeight="1" x14ac:dyDescent="0.2">
      <c r="B68" s="219" t="s">
        <v>506</v>
      </c>
      <c r="C68" s="152"/>
      <c r="D68" s="222" t="s">
        <v>529</v>
      </c>
      <c r="E68" s="7"/>
    </row>
    <row r="69" spans="2:5" ht="35.25" customHeight="1" x14ac:dyDescent="0.2">
      <c r="B69" s="219" t="s">
        <v>506</v>
      </c>
      <c r="C69" s="152"/>
      <c r="D69" s="222" t="s">
        <v>530</v>
      </c>
      <c r="E69" s="7"/>
    </row>
    <row r="70" spans="2:5" ht="35.25" customHeight="1" x14ac:dyDescent="0.2">
      <c r="B70" s="219" t="s">
        <v>506</v>
      </c>
      <c r="C70" s="152"/>
      <c r="D70" s="222" t="s">
        <v>531</v>
      </c>
      <c r="E70" s="7"/>
    </row>
    <row r="71" spans="2:5" ht="35.25" customHeight="1" x14ac:dyDescent="0.2">
      <c r="B71" s="219" t="s">
        <v>506</v>
      </c>
      <c r="C71" s="152"/>
      <c r="D71" s="222" t="s">
        <v>532</v>
      </c>
      <c r="E71" s="7"/>
    </row>
    <row r="72" spans="2:5" ht="35.25" customHeight="1" x14ac:dyDescent="0.2">
      <c r="B72" s="219" t="s">
        <v>506</v>
      </c>
      <c r="C72" s="152"/>
      <c r="D72" s="222" t="s">
        <v>533</v>
      </c>
      <c r="E72" s="7"/>
    </row>
    <row r="73" spans="2:5" ht="35.25" customHeight="1" x14ac:dyDescent="0.2">
      <c r="B73" s="219" t="s">
        <v>506</v>
      </c>
      <c r="C73" s="152"/>
      <c r="D73" s="222" t="s">
        <v>534</v>
      </c>
      <c r="E73" s="7"/>
    </row>
    <row r="74" spans="2:5" ht="35.25" customHeight="1" x14ac:dyDescent="0.2">
      <c r="B74" s="219" t="s">
        <v>506</v>
      </c>
      <c r="C74" s="152"/>
      <c r="D74" s="222" t="s">
        <v>535</v>
      </c>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504</v>
      </c>
      <c r="C78" s="152"/>
      <c r="D78" s="222" t="s">
        <v>528</v>
      </c>
      <c r="E78" s="7"/>
    </row>
    <row r="79" spans="2:5" ht="35.25" customHeight="1" x14ac:dyDescent="0.2">
      <c r="B79" s="219" t="s">
        <v>506</v>
      </c>
      <c r="C79" s="152"/>
      <c r="D79" s="222" t="s">
        <v>536</v>
      </c>
      <c r="E79" s="7"/>
    </row>
    <row r="80" spans="2:5" ht="35.25" customHeight="1" x14ac:dyDescent="0.2">
      <c r="B80" s="219" t="s">
        <v>506</v>
      </c>
      <c r="C80" s="152"/>
      <c r="D80" s="222" t="s">
        <v>537</v>
      </c>
      <c r="E80" s="7"/>
    </row>
    <row r="81" spans="2:5" ht="35.25" customHeight="1" x14ac:dyDescent="0.2">
      <c r="B81" s="219" t="s">
        <v>506</v>
      </c>
      <c r="C81" s="152"/>
      <c r="D81" s="222" t="s">
        <v>538</v>
      </c>
      <c r="E81" s="7"/>
    </row>
    <row r="82" spans="2:5" ht="35.25" customHeight="1" x14ac:dyDescent="0.2">
      <c r="B82" s="219" t="s">
        <v>506</v>
      </c>
      <c r="C82" s="152"/>
      <c r="D82" s="222" t="s">
        <v>539</v>
      </c>
      <c r="E82" s="7"/>
    </row>
    <row r="83" spans="2:5" ht="35.25" customHeight="1" x14ac:dyDescent="0.2">
      <c r="B83" s="219" t="s">
        <v>506</v>
      </c>
      <c r="C83" s="152"/>
      <c r="D83" s="222" t="s">
        <v>540</v>
      </c>
      <c r="E83" s="7"/>
    </row>
    <row r="84" spans="2:5" ht="35.25" customHeight="1" x14ac:dyDescent="0.2">
      <c r="B84" s="219" t="s">
        <v>506</v>
      </c>
      <c r="C84" s="152"/>
      <c r="D84" s="222" t="s">
        <v>541</v>
      </c>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504</v>
      </c>
      <c r="C89" s="152"/>
      <c r="D89" s="222" t="s">
        <v>528</v>
      </c>
      <c r="E89" s="7"/>
    </row>
    <row r="90" spans="2:5" ht="35.25" customHeight="1" x14ac:dyDescent="0.2">
      <c r="B90" s="219" t="s">
        <v>506</v>
      </c>
      <c r="C90" s="152"/>
      <c r="D90" s="222" t="s">
        <v>542</v>
      </c>
      <c r="E90" s="7"/>
    </row>
    <row r="91" spans="2:5" ht="35.25" customHeight="1" x14ac:dyDescent="0.2">
      <c r="B91" s="219" t="s">
        <v>506</v>
      </c>
      <c r="C91" s="152"/>
      <c r="D91" s="222" t="s">
        <v>543</v>
      </c>
      <c r="E91" s="7"/>
    </row>
    <row r="92" spans="2:5" ht="35.25" customHeight="1" x14ac:dyDescent="0.2">
      <c r="B92" s="219" t="s">
        <v>506</v>
      </c>
      <c r="C92" s="152"/>
      <c r="D92" s="222" t="s">
        <v>544</v>
      </c>
      <c r="E92" s="7"/>
    </row>
    <row r="93" spans="2:5" ht="35.25" customHeight="1" x14ac:dyDescent="0.2">
      <c r="B93" s="219" t="s">
        <v>506</v>
      </c>
      <c r="C93" s="152"/>
      <c r="D93" s="222" t="s">
        <v>545</v>
      </c>
      <c r="E93" s="7"/>
    </row>
    <row r="94" spans="2:5" ht="35.25" customHeight="1" x14ac:dyDescent="0.2">
      <c r="B94" s="219" t="s">
        <v>506</v>
      </c>
      <c r="C94" s="152"/>
      <c r="D94" s="222" t="s">
        <v>546</v>
      </c>
      <c r="E94" s="7"/>
    </row>
    <row r="95" spans="2:5" ht="35.25" customHeight="1" x14ac:dyDescent="0.2">
      <c r="B95" s="219" t="s">
        <v>506</v>
      </c>
      <c r="C95" s="152"/>
      <c r="D95" s="222" t="s">
        <v>547</v>
      </c>
      <c r="E95" s="7"/>
    </row>
    <row r="96" spans="2:5" ht="35.25" customHeight="1" x14ac:dyDescent="0.2">
      <c r="B96" s="219" t="s">
        <v>506</v>
      </c>
      <c r="C96" s="152"/>
      <c r="D96" s="222" t="s">
        <v>535</v>
      </c>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504</v>
      </c>
      <c r="C100" s="152"/>
      <c r="D100" s="222" t="s">
        <v>528</v>
      </c>
      <c r="E100" s="7"/>
    </row>
    <row r="101" spans="2:5" ht="35.25" customHeight="1" x14ac:dyDescent="0.2">
      <c r="B101" s="219" t="s">
        <v>506</v>
      </c>
      <c r="C101" s="152"/>
      <c r="D101" s="222" t="s">
        <v>548</v>
      </c>
      <c r="E101" s="7"/>
    </row>
    <row r="102" spans="2:5" ht="35.25" customHeight="1" x14ac:dyDescent="0.2">
      <c r="B102" s="219" t="s">
        <v>506</v>
      </c>
      <c r="C102" s="152"/>
      <c r="D102" s="222" t="s">
        <v>549</v>
      </c>
      <c r="E102" s="7"/>
    </row>
    <row r="103" spans="2:5" ht="35.25" customHeight="1" x14ac:dyDescent="0.2">
      <c r="B103" s="219" t="s">
        <v>506</v>
      </c>
      <c r="C103" s="152"/>
      <c r="D103" s="222" t="s">
        <v>550</v>
      </c>
      <c r="E103" s="7"/>
    </row>
    <row r="104" spans="2:5" ht="35.25" customHeight="1" x14ac:dyDescent="0.2">
      <c r="B104" s="219" t="s">
        <v>506</v>
      </c>
      <c r="C104" s="152"/>
      <c r="D104" s="222" t="s">
        <v>551</v>
      </c>
      <c r="E104" s="7"/>
    </row>
    <row r="105" spans="2:5" ht="35.25" customHeight="1" x14ac:dyDescent="0.2">
      <c r="B105" s="219" t="s">
        <v>506</v>
      </c>
      <c r="C105" s="152"/>
      <c r="D105" s="222" t="s">
        <v>552</v>
      </c>
      <c r="E105" s="7"/>
    </row>
    <row r="106" spans="2:5" ht="35.25" customHeight="1" x14ac:dyDescent="0.2">
      <c r="B106" s="219" t="s">
        <v>506</v>
      </c>
      <c r="C106" s="152"/>
      <c r="D106" s="222" t="s">
        <v>553</v>
      </c>
      <c r="E106" s="7"/>
    </row>
    <row r="107" spans="2:5" ht="35.25" customHeight="1" x14ac:dyDescent="0.2">
      <c r="B107" s="219" t="s">
        <v>506</v>
      </c>
      <c r="C107" s="152"/>
      <c r="D107" s="222" t="s">
        <v>554</v>
      </c>
      <c r="E107" s="7"/>
    </row>
    <row r="108" spans="2:5" ht="35.25" customHeight="1" x14ac:dyDescent="0.2">
      <c r="B108" s="219" t="s">
        <v>506</v>
      </c>
      <c r="C108" s="152"/>
      <c r="D108" s="222" t="s">
        <v>555</v>
      </c>
      <c r="E108" s="7"/>
    </row>
    <row r="109" spans="2:5" ht="35.25" customHeight="1" x14ac:dyDescent="0.2">
      <c r="B109" s="219" t="s">
        <v>506</v>
      </c>
      <c r="C109" s="152"/>
      <c r="D109" s="222" t="s">
        <v>556</v>
      </c>
      <c r="E109" s="7"/>
    </row>
    <row r="110" spans="2:5" s="5" customFormat="1" ht="15" x14ac:dyDescent="0.25">
      <c r="B110" s="280" t="s">
        <v>100</v>
      </c>
      <c r="C110" s="281"/>
      <c r="D110" s="282"/>
      <c r="E110" s="27"/>
    </row>
    <row r="111" spans="2:5" s="5" customFormat="1" ht="35.25" customHeight="1" x14ac:dyDescent="0.2">
      <c r="B111" s="219" t="s">
        <v>504</v>
      </c>
      <c r="C111" s="152"/>
      <c r="D111" s="222" t="s">
        <v>528</v>
      </c>
      <c r="E111" s="27"/>
    </row>
    <row r="112" spans="2:5" s="5" customFormat="1" ht="35.25" customHeight="1" x14ac:dyDescent="0.2">
      <c r="B112" s="219" t="s">
        <v>506</v>
      </c>
      <c r="C112" s="152"/>
      <c r="D112" s="222" t="s">
        <v>557</v>
      </c>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504</v>
      </c>
      <c r="C123" s="150"/>
      <c r="D123" s="222" t="s">
        <v>558</v>
      </c>
      <c r="E123" s="7"/>
    </row>
    <row r="124" spans="2:5" s="5" customFormat="1" ht="35.25" customHeight="1" x14ac:dyDescent="0.2">
      <c r="B124" s="219" t="s">
        <v>504</v>
      </c>
      <c r="C124" s="150"/>
      <c r="D124" s="222" t="s">
        <v>520</v>
      </c>
      <c r="E124" s="27"/>
    </row>
    <row r="125" spans="2:5" s="5" customFormat="1" ht="35.25" customHeight="1" x14ac:dyDescent="0.2">
      <c r="B125" s="219" t="s">
        <v>506</v>
      </c>
      <c r="C125" s="150"/>
      <c r="D125" s="222" t="s">
        <v>559</v>
      </c>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504</v>
      </c>
      <c r="C134" s="150"/>
      <c r="D134" s="222" t="s">
        <v>520</v>
      </c>
      <c r="E134" s="27"/>
    </row>
    <row r="135" spans="2:5" s="5" customFormat="1" ht="35.25" customHeight="1" x14ac:dyDescent="0.2">
      <c r="B135" s="219" t="s">
        <v>506</v>
      </c>
      <c r="C135" s="150"/>
      <c r="D135" s="222" t="s">
        <v>560</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504</v>
      </c>
      <c r="C145" s="150"/>
      <c r="D145" s="222" t="s">
        <v>520</v>
      </c>
      <c r="E145" s="27"/>
    </row>
    <row r="146" spans="2:5" s="5" customFormat="1" ht="35.25" customHeight="1" x14ac:dyDescent="0.2">
      <c r="B146" s="219" t="s">
        <v>506</v>
      </c>
      <c r="C146" s="150"/>
      <c r="D146" s="222" t="s">
        <v>561</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504</v>
      </c>
      <c r="C156" s="150"/>
      <c r="D156" s="222" t="s">
        <v>520</v>
      </c>
      <c r="E156" s="27"/>
    </row>
    <row r="157" spans="2:5" s="5" customFormat="1" ht="35.25" customHeight="1" x14ac:dyDescent="0.2">
      <c r="B157" s="219" t="s">
        <v>506</v>
      </c>
      <c r="C157" s="150"/>
      <c r="D157" s="222" t="s">
        <v>562</v>
      </c>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504</v>
      </c>
      <c r="C167" s="150"/>
      <c r="D167" s="222" t="s">
        <v>563</v>
      </c>
      <c r="E167" s="27"/>
    </row>
    <row r="168" spans="2:5" s="5" customFormat="1" ht="35.25" customHeight="1" x14ac:dyDescent="0.2">
      <c r="B168" s="219" t="s">
        <v>504</v>
      </c>
      <c r="C168" s="150"/>
      <c r="D168" s="222" t="s">
        <v>520</v>
      </c>
      <c r="E168" s="27"/>
    </row>
    <row r="169" spans="2:5" s="5" customFormat="1" ht="35.25" customHeight="1" x14ac:dyDescent="0.2">
      <c r="B169" s="219" t="s">
        <v>506</v>
      </c>
      <c r="C169" s="150"/>
      <c r="D169" s="222" t="s">
        <v>564</v>
      </c>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504</v>
      </c>
      <c r="C178" s="150"/>
      <c r="D178" s="222" t="s">
        <v>520</v>
      </c>
      <c r="E178" s="27"/>
    </row>
    <row r="179" spans="2:5" s="5" customFormat="1" ht="35.25" customHeight="1" x14ac:dyDescent="0.2">
      <c r="B179" s="219" t="s">
        <v>506</v>
      </c>
      <c r="C179" s="150"/>
      <c r="D179" s="222" t="s">
        <v>565</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506</v>
      </c>
      <c r="C189" s="150"/>
      <c r="D189" s="222" t="s">
        <v>496</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504</v>
      </c>
      <c r="C200" s="150"/>
      <c r="D200" s="222" t="s">
        <v>566</v>
      </c>
      <c r="E200" s="27"/>
    </row>
    <row r="201" spans="2:5" s="5" customFormat="1" ht="35.25" customHeight="1" x14ac:dyDescent="0.2">
      <c r="B201" s="219" t="s">
        <v>506</v>
      </c>
      <c r="C201" s="150"/>
      <c r="D201" s="222" t="s">
        <v>567</v>
      </c>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Sankar, Barbara A      647</cp:lastModifiedBy>
  <cp:lastPrinted>2014-12-18T11:24:00Z</cp:lastPrinted>
  <dcterms:created xsi:type="dcterms:W3CDTF">2012-03-15T16:14:51Z</dcterms:created>
  <dcterms:modified xsi:type="dcterms:W3CDTF">2015-07-31T16:50:10Z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