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10" i="10"/>
  <c r="F9" i="10"/>
  <c r="E10" i="10"/>
  <c r="E9" i="10"/>
  <c r="E8" i="10"/>
  <c r="F8" i="10" s="1"/>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54" i="18"/>
  <c r="Q36" i="18"/>
  <c r="Q35" i="18"/>
  <c r="Q11" i="18"/>
  <c r="Q10" i="18"/>
  <c r="P55" i="18"/>
  <c r="P54" i="18"/>
  <c r="P12" i="18"/>
  <c r="P11" i="18"/>
  <c r="P9" i="18"/>
  <c r="O55" i="18"/>
  <c r="O54" i="18"/>
  <c r="O11" i="18"/>
  <c r="O10" i="18"/>
  <c r="K56" i="18"/>
  <c r="K55" i="18" s="1"/>
  <c r="K22" i="4" s="1"/>
  <c r="K54" i="18"/>
  <c r="K36" i="18"/>
  <c r="K35" i="18"/>
  <c r="K17" i="18"/>
  <c r="K11" i="18"/>
  <c r="K10" i="18"/>
  <c r="K6" i="18"/>
  <c r="J55" i="18"/>
  <c r="J54" i="18"/>
  <c r="J17" i="18"/>
  <c r="J16" i="18"/>
  <c r="J12" i="18"/>
  <c r="J11" i="18"/>
  <c r="J9" i="18"/>
  <c r="I55" i="18"/>
  <c r="I54" i="18"/>
  <c r="I11" i="18"/>
  <c r="I10" i="18"/>
  <c r="E56" i="18"/>
  <c r="E55" i="18" s="1"/>
  <c r="E22" i="4" s="1"/>
  <c r="E54" i="18"/>
  <c r="E36" i="18"/>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12" i="4"/>
  <c r="O6" i="10" s="1"/>
  <c r="Q7" i="4"/>
  <c r="Q6" i="4"/>
  <c r="Q5" i="4"/>
  <c r="O15" i="10" s="1"/>
  <c r="P60" i="4"/>
  <c r="P22" i="4"/>
  <c r="P12" i="4"/>
  <c r="P5" i="4"/>
  <c r="O60" i="4"/>
  <c r="O22" i="4"/>
  <c r="O12" i="4"/>
  <c r="L6" i="10" s="1"/>
  <c r="L20"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12" i="4"/>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12" i="4"/>
  <c r="E7" i="4"/>
  <c r="E6" i="4"/>
  <c r="E5" i="4"/>
  <c r="E7" i="10" s="1"/>
  <c r="F7" i="10" s="1"/>
  <c r="D60" i="4"/>
  <c r="D22" i="4"/>
  <c r="D12" i="4"/>
  <c r="D5" i="4"/>
  <c r="G20" i="10" l="1"/>
  <c r="G19" i="10"/>
  <c r="G24" i="10" s="1"/>
  <c r="G23" i="10" s="1"/>
  <c r="K41" i="10"/>
  <c r="K38" i="10"/>
  <c r="AB15" i="10"/>
  <c r="AB17" i="10" s="1"/>
  <c r="AA17" i="10"/>
  <c r="AB41" i="10"/>
  <c r="AB38" i="10"/>
  <c r="E6" i="10"/>
  <c r="P15" i="10"/>
  <c r="P17" i="10" s="1"/>
  <c r="O17" i="10"/>
  <c r="W6" i="10"/>
  <c r="G25" i="10"/>
  <c r="G29" i="10"/>
  <c r="G21" i="10"/>
  <c r="X41" i="10"/>
  <c r="X38" i="10"/>
  <c r="T6" i="10"/>
  <c r="P6" i="10"/>
  <c r="J6" i="10"/>
  <c r="P38" i="10"/>
  <c r="P41" i="10"/>
  <c r="T38" i="10"/>
  <c r="T41" i="10"/>
  <c r="L29" i="10"/>
  <c r="L25" i="10"/>
  <c r="L21" i="10"/>
  <c r="L28" i="10"/>
  <c r="K15" i="10"/>
  <c r="AB6" i="10"/>
  <c r="AB13" i="10" s="1"/>
  <c r="E15" i="10"/>
  <c r="J7" i="10"/>
  <c r="K7" i="10" s="1"/>
  <c r="S15" i="10"/>
  <c r="AA7" i="10"/>
  <c r="AB7" i="10" s="1"/>
  <c r="G28" i="10"/>
  <c r="L19" i="10"/>
  <c r="L24" i="10" s="1"/>
  <c r="L23" i="10" s="1"/>
  <c r="L27" i="10" s="1"/>
  <c r="O7" i="10"/>
  <c r="P7" i="10" s="1"/>
  <c r="W15" i="10"/>
  <c r="G7" i="10"/>
  <c r="R13" i="10" l="1"/>
  <c r="L31" i="10"/>
  <c r="L32" i="10" s="1"/>
  <c r="L33" i="10" s="1"/>
  <c r="L26" i="10"/>
  <c r="L30" i="10" s="1"/>
  <c r="T15" i="10"/>
  <c r="T17" i="10" s="1"/>
  <c r="S17" i="10"/>
  <c r="K17" i="10"/>
  <c r="Q13" i="10"/>
  <c r="Q17" i="10"/>
  <c r="U17" i="10"/>
  <c r="U13" i="10"/>
  <c r="X6" i="10"/>
  <c r="W13" i="10"/>
  <c r="V13" i="10"/>
  <c r="H12" i="10"/>
  <c r="I17" i="10"/>
  <c r="I12" i="10"/>
  <c r="K6" i="10"/>
  <c r="J12" i="10" s="1"/>
  <c r="H17" i="10"/>
  <c r="F6" i="10"/>
  <c r="D12" i="10" s="1"/>
  <c r="E12" i="10"/>
  <c r="C12" i="10"/>
  <c r="D17" i="10"/>
  <c r="F15" i="10"/>
  <c r="J17" i="10"/>
  <c r="W17" i="10"/>
  <c r="X15" i="10"/>
  <c r="X17" i="10" s="1"/>
  <c r="AA13" i="10"/>
  <c r="R17" i="10"/>
  <c r="S13" i="10"/>
  <c r="O12" i="10"/>
  <c r="P12" i="10" s="1"/>
  <c r="G27" i="10"/>
  <c r="G26" i="10" l="1"/>
  <c r="G30" i="10" s="1"/>
  <c r="G31" i="10"/>
  <c r="G32" i="10" s="1"/>
  <c r="G33" i="10" s="1"/>
  <c r="E17" i="10"/>
  <c r="C17" i="10"/>
  <c r="F12" i="10" s="1"/>
  <c r="K12" i="10"/>
  <c r="V17" i="10"/>
  <c r="X13" i="10" s="1"/>
  <c r="T13" i="10"/>
  <c r="F17" i="10"/>
</calcChain>
</file>

<file path=xl/sharedStrings.xml><?xml version="1.0" encoding="utf-8"?>
<sst xmlns="http://schemas.openxmlformats.org/spreadsheetml/2006/main" count="717" uniqueCount="570">
  <si>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</si>
  <si>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</si>
  <si>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</si>
  <si>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</si>
  <si>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</si>
  <si>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</si>
  <si>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</si>
  <si>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</si>
  <si>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</si>
  <si>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</si>
  <si>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</si>
  <si>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</si>
  <si>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</si>
  <si>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</si>
  <si>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</si>
  <si>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</si>
  <si>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</si>
  <si>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</si>
  <si>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</si>
  <si>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</si>
  <si>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</si>
  <si>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</si>
  <si>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</si>
  <si>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</si>
  <si>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</si>
  <si>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</si>
  <si>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</si>
  <si>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</si>
  <si>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</si>
  <si>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</si>
  <si>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</si>
  <si>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</si>
  <si>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</si>
  <si>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</si>
  <si>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</si>
  <si>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</si>
  <si>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</si>
  <si>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</si>
  <si>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</si>
  <si>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</si>
  <si>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</si>
  <si>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</si>
  <si>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</si>
  <si>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</si>
  <si>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</si>
  <si>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</si>
  <si>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</si>
  <si>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</si>
  <si>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</si>
  <si>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</si>
  <si>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</si>
  <si>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</si>
  <si>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</si>
  <si>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</si>
  <si>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</si>
  <si>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</si>
  <si>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</si>
  <si>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</si>
  <si>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</si>
  <si>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</si>
  <si>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</si>
  <si>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</si>
  <si>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</si>
  <si>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</si>
  <si>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</si>
  <si>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</si>
  <si>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</si>
  <si>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</si>
  <si>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</si>
  <si>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</si>
  <si>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</si>
  <si>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</si>
  <si>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</si>
  <si>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</si>
  <si>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</si>
  <si>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</si>
  <si>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</si>
  <si>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</si>
  <si>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</si>
  <si>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</si>
  <si>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</si>
  <si>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</si>
  <si>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</si>
  <si>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</si>
  <si>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</si>
  <si>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</si>
  <si>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</si>
  <si>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</si>
  <si>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</si>
  <si>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</si>
  <si>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</si>
  <si>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</si>
  <si>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</si>
  <si>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</si>
  <si>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</si>
  <si>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</si>
  <si>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</si>
  <si>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</si>
  <si>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</si>
  <si>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</si>
  <si>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</si>
  <si>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</si>
  <si>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</si>
  <si>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</si>
  <si>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</si>
  <si>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</si>
  <si>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</si>
  <si>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</si>
  <si>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</si>
  <si>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</si>
  <si>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</si>
  <si>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</si>
  <si>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</si>
  <si>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</si>
  <si>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</si>
  <si>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</si>
  <si>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</si>
  <si>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</si>
  <si>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</si>
  <si>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</si>
  <si>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</si>
  <si>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</si>
  <si>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</si>
  <si>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</si>
  <si>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</si>
  <si>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</si>
  <si>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</si>
  <si>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</si>
  <si>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</si>
  <si>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</si>
  <si>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</si>
  <si>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</si>
  <si>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</si>
  <si>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</si>
  <si>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</si>
  <si>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</si>
  <si>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</si>
  <si>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</si>
  <si>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</si>
  <si>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</si>
  <si>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</si>
  <si>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</si>
  <si>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</si>
  <si>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</si>
  <si>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</si>
  <si>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</si>
  <si>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</si>
  <si>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</si>
  <si>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</si>
  <si>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</si>
  <si>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</si>
  <si>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</si>
  <si>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</si>
  <si>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</si>
  <si>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</si>
  <si>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</si>
  <si>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</si>
  <si>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</si>
  <si>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</si>
  <si>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</si>
  <si>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</si>
  <si>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</si>
  <si>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</si>
  <si>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</si>
  <si>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</si>
  <si>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</si>
  <si>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</si>
  <si>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</si>
  <si>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</si>
  <si>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</si>
  <si>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</si>
  <si>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</si>
  <si>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</si>
  <si>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</si>
  <si>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</si>
  <si>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</si>
  <si>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</si>
  <si>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</si>
  <si>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</si>
  <si>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</si>
  <si>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</si>
  <si>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</si>
  <si>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</si>
  <si>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</si>
  <si>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</si>
  <si>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</si>
  <si>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</si>
  <si>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</si>
  <si>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</si>
  <si>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</si>
  <si>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</si>
  <si>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</si>
  <si>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</si>
  <si>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</si>
  <si>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</si>
  <si>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</si>
  <si>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</si>
  <si>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</si>
  <si>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</si>
  <si>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</si>
  <si>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</si>
  <si>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</si>
  <si>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</si>
  <si>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</si>
  <si>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</si>
  <si>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</si>
  <si>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</si>
  <si>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</si>
  <si>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</si>
  <si>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</si>
  <si>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</si>
  <si>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</si>
  <si>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</si>
  <si>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</si>
  <si>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</si>
  <si>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</si>
  <si>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</si>
  <si>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</si>
  <si>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</si>
  <si>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</si>
  <si>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</si>
  <si>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</si>
  <si>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</si>
  <si>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</si>
  <si>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</si>
  <si>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</si>
  <si>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</si>
  <si>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</si>
  <si>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</si>
  <si>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</si>
  <si>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</si>
  <si>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</si>
  <si>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</si>
  <si>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</si>
  <si>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</si>
  <si>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</si>
  <si>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</si>
  <si>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</si>
  <si>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</si>
  <si>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</si>
  <si>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</si>
  <si>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</si>
  <si>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</si>
  <si>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</si>
  <si>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</si>
  <si>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</si>
  <si>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</si>
  <si>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</si>
  <si>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</si>
  <si>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</si>
  <si>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</si>
  <si>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</si>
  <si>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</si>
  <si>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</si>
  <si>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</si>
  <si>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</si>
  <si>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</si>
  <si>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</si>
  <si>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</si>
  <si>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</si>
  <si>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</si>
  <si>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</si>
  <si>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</si>
  <si>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</si>
  <si>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</si>
  <si>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</si>
  <si>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</si>
  <si>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</si>
  <si>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</si>
  <si>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</si>
  <si>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</si>
  <si>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</si>
  <si>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</si>
  <si>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</si>
  <si>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</si>
  <si>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</si>
  <si>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</si>
  <si>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</si>
  <si>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</si>
  <si>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</si>
  <si>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</si>
  <si>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</si>
  <si>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</si>
  <si>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</si>
  <si>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</si>
  <si>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</si>
  <si>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</si>
  <si>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</si>
  <si>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</si>
  <si>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</si>
  <si>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</si>
  <si>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</si>
  <si>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</si>
  <si>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</si>
  <si>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</si>
  <si>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</si>
  <si>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</si>
  <si>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</si>
  <si>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</si>
  <si>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</si>
  <si>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</si>
  <si>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</si>
  <si>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</si>
  <si>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</si>
  <si>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</si>
  <si>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</si>
  <si>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</si>
  <si>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</si>
  <si>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</si>
  <si>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</si>
  <si>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</si>
  <si>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</si>
  <si>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</si>
  <si>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</si>
  <si>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</si>
  <si>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</si>
  <si>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</si>
  <si>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</si>
  <si>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</si>
  <si>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</si>
  <si>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</si>
  <si>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</si>
  <si>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</si>
  <si>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</si>
  <si>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</si>
  <si>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</si>
  <si>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</si>
  <si>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</si>
  <si>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</si>
  <si>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</si>
  <si>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</si>
  <si>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</si>
  <si>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</si>
  <si>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</si>
  <si>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</si>
  <si>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</si>
  <si>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</si>
  <si>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</si>
  <si>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</si>
  <si>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</si>
  <si>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</si>
  <si>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</si>
  <si>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</si>
  <si>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</si>
  <si>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</si>
  <si>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</si>
  <si>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</si>
  <si>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</si>
  <si>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</si>
  <si>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</si>
  <si>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</si>
  <si>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</si>
  <si>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</si>
  <si>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</si>
  <si>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</si>
  <si>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</si>
  <si>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</si>
  <si>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</si>
  <si>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</si>
  <si>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</si>
  <si>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</si>
  <si>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</si>
  <si>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</si>
  <si>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</si>
  <si>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</si>
  <si>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</si>
  <si>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</si>
  <si>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</si>
  <si>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</si>
  <si>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</si>
  <si>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</si>
  <si>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</si>
  <si>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</si>
  <si>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</si>
  <si>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</si>
  <si>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</si>
  <si>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</si>
  <si>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</si>
  <si>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</si>
  <si>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</si>
  <si>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</si>
  <si>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</si>
  <si>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</si>
  <si>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</si>
  <si>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</si>
  <si>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</si>
  <si>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</si>
  <si>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</si>
  <si>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</si>
  <si>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</si>
  <si>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</si>
  <si>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</si>
  <si>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</si>
  <si>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</si>
  <si>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</si>
  <si>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</si>
  <si>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</si>
  <si>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</si>
  <si>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</si>
  <si>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</si>
  <si>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</si>
  <si>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</si>
  <si>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</si>
  <si>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</si>
  <si>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</si>
  <si>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</si>
  <si>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</si>
  <si>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</si>
  <si>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</si>
  <si>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</si>
  <si>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</si>
  <si>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</si>
  <si>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</si>
  <si>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</si>
  <si>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</si>
  <si>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</si>
  <si>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</si>
  <si>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</si>
  <si>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</si>
  <si>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</si>
  <si>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</si>
  <si>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</si>
  <si>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</si>
  <si>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</si>
  <si>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</si>
  <si>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</si>
  <si>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</si>
  <si>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</si>
  <si>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</si>
  <si>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</si>
  <si>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</si>
  <si>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</si>
  <si>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</si>
  <si>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</si>
  <si>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</si>
  <si>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</si>
  <si>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</si>
  <si>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</si>
  <si>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</si>
  <si>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</si>
  <si>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</si>
  <si>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</si>
  <si>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</si>
  <si>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</si>
  <si>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</si>
  <si>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</si>
  <si>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</si>
  <si>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</si>
  <si>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</si>
  <si>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</si>
  <si>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</si>
  <si>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</si>
  <si>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</si>
  <si>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</si>
  <si>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</si>
  <si>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</si>
  <si>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</si>
  <si>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</si>
  <si>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</si>
  <si>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</si>
  <si>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</si>
  <si>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</si>
  <si>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</si>
  <si>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</si>
  <si>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</si>
  <si>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</si>
  <si>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</si>
  <si>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</si>
  <si>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</si>
  <si>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</si>
  <si>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</si>
  <si>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</si>
  <si>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</si>
  <si>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</si>
  <si>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</si>
  <si>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</si>
  <si>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</si>
  <si>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</si>
  <si>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</si>
  <si>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</si>
  <si>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</si>
  <si>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</si>
  <si>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</si>
  <si>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</si>
  <si>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</si>
  <si>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</si>
  <si>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</si>
  <si>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</si>
  <si>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</si>
  <si>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</si>
  <si>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</si>
  <si>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</si>
  <si>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</si>
  <si>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</si>
  <si>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Tennessee, Inc.</t>
  </si>
  <si>
    <t>Cigna Hlth Grp</t>
  </si>
  <si>
    <t>N/A</t>
  </si>
  <si>
    <t>00901</t>
  </si>
  <si>
    <t>2014</t>
  </si>
  <si>
    <t>100 Corporate Center Drive Franklin, TN 37067</t>
  </si>
  <si>
    <t>621218053</t>
  </si>
  <si>
    <t>068878</t>
  </si>
  <si>
    <t>95606</t>
  </si>
  <si>
    <t>109</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</si>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</sst>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185</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38087</v>
      </c>
      <c r="E5" s="112">
        <f>'Pt 2 Premium and Claims'!E5+'Pt 2 Premium and Claims'!E6-'Pt 2 Premium and Claims'!E7-'Pt 2 Premium and Claims'!E13+'Pt 2 Premium and Claims'!E14+'Pt 2 Premium and Claims'!E15+'Pt 2 Premium and Claims'!E16+'Pt 2 Premium and Claims'!E17</f>
        <v>38087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18421516</v>
      </c>
      <c r="Q5" s="112">
        <f>'Pt 2 Premium and Claims'!Q5+'Pt 2 Premium and Claims'!Q6-'Pt 2 Premium and Claims'!Q7-'Pt 2 Premium and Claims'!Q13+'Pt 2 Premium and Claims'!Q14</f>
        <v>18481039</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-59</v>
      </c>
      <c r="E7" s="116">
        <f>D7</f>
        <v>-59</v>
      </c>
      <c r="F7" s="116"/>
      <c r="G7" s="116"/>
      <c r="H7" s="116"/>
      <c r="I7" s="115">
        <v>0</v>
      </c>
      <c r="J7" s="115">
        <v>0</v>
      </c>
      <c r="K7" s="116">
        <f>J7</f>
        <v>0</v>
      </c>
      <c r="L7" s="116"/>
      <c r="M7" s="116"/>
      <c r="N7" s="116"/>
      <c r="O7" s="115">
        <v>0</v>
      </c>
      <c r="P7" s="115">
        <v>-28460</v>
      </c>
      <c r="Q7" s="116">
        <f>P7</f>
        <v>-28460</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4653</v>
      </c>
      <c r="E12" s="112">
        <f>'Pt 2 Premium and Claims'!E54</f>
        <v>4184</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12775021</v>
      </c>
      <c r="Q12" s="112">
        <f>'Pt 2 Premium and Claims'!Q54</f>
        <v>14034328</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3011</v>
      </c>
      <c r="E13" s="116">
        <v>3010</v>
      </c>
      <c r="F13" s="116"/>
      <c r="G13" s="295"/>
      <c r="H13" s="296"/>
      <c r="I13" s="115">
        <v>0</v>
      </c>
      <c r="J13" s="115">
        <v>0</v>
      </c>
      <c r="K13" s="116">
        <v>0</v>
      </c>
      <c r="L13" s="116"/>
      <c r="M13" s="295"/>
      <c r="N13" s="296"/>
      <c r="O13" s="115">
        <v>0</v>
      </c>
      <c r="P13" s="115">
        <v>3130815</v>
      </c>
      <c r="Q13" s="116">
        <v>3109036</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0</v>
      </c>
      <c r="AT13" s="119">
        <v>0</v>
      </c>
      <c r="AU13" s="119">
        <v>0</v>
      </c>
      <c r="AV13" s="317"/>
      <c r="AW13" s="324"/>
    </row>
    <row r="14" spans="1:49" ht="25.5" x14ac:dyDescent="0.2">
      <c r="B14" s="161" t="s">
        <v>231</v>
      </c>
      <c r="C14" s="68" t="s">
        <v>6</v>
      </c>
      <c r="D14" s="115">
        <v>-20</v>
      </c>
      <c r="E14" s="116">
        <v>-20</v>
      </c>
      <c r="F14" s="116"/>
      <c r="G14" s="294"/>
      <c r="H14" s="297"/>
      <c r="I14" s="115">
        <v>0</v>
      </c>
      <c r="J14" s="115">
        <v>0</v>
      </c>
      <c r="K14" s="116">
        <v>0</v>
      </c>
      <c r="L14" s="116"/>
      <c r="M14" s="294"/>
      <c r="N14" s="297"/>
      <c r="O14" s="115">
        <v>0</v>
      </c>
      <c r="P14" s="115">
        <v>-21038</v>
      </c>
      <c r="Q14" s="116">
        <v>-20452</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510</v>
      </c>
      <c r="Q15" s="116">
        <v>510</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0</v>
      </c>
      <c r="AU16" s="119">
        <v>0</v>
      </c>
      <c r="AV16" s="317"/>
      <c r="AW16" s="324"/>
    </row>
    <row r="17" spans="1:49" x14ac:dyDescent="0.2">
      <c r="B17" s="161" t="s">
        <v>234</v>
      </c>
      <c r="C17" s="68" t="s">
        <v>62</v>
      </c>
      <c r="D17" s="115">
        <v>2043</v>
      </c>
      <c r="E17" s="294"/>
      <c r="F17" s="297"/>
      <c r="G17" s="297"/>
      <c r="H17" s="297"/>
      <c r="I17" s="298"/>
      <c r="J17" s="115">
        <v>0</v>
      </c>
      <c r="K17" s="294"/>
      <c r="L17" s="297"/>
      <c r="M17" s="297"/>
      <c r="N17" s="297"/>
      <c r="O17" s="298"/>
      <c r="P17" s="115">
        <v>987957</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912129</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624715</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473889</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-8930</v>
      </c>
      <c r="E25" s="116">
        <f>D25</f>
        <v>-8930</v>
      </c>
      <c r="F25" s="116"/>
      <c r="G25" s="116"/>
      <c r="H25" s="116"/>
      <c r="I25" s="115">
        <v>0</v>
      </c>
      <c r="J25" s="115">
        <v>0</v>
      </c>
      <c r="K25" s="116">
        <f>J25</f>
        <v>0</v>
      </c>
      <c r="L25" s="116"/>
      <c r="M25" s="116"/>
      <c r="N25" s="116"/>
      <c r="O25" s="115">
        <v>0</v>
      </c>
      <c r="P25" s="115">
        <v>215223</v>
      </c>
      <c r="Q25" s="116">
        <f>P25</f>
        <v>215223</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0</v>
      </c>
      <c r="AT25" s="119">
        <v>0</v>
      </c>
      <c r="AU25" s="119">
        <v>0</v>
      </c>
      <c r="AV25" s="119">
        <v>0</v>
      </c>
      <c r="AW25" s="324"/>
    </row>
    <row r="26" spans="1:49" s="11" customFormat="1" x14ac:dyDescent="0.2">
      <c r="A26" s="41"/>
      <c r="B26" s="164" t="s">
        <v>243</v>
      </c>
      <c r="C26" s="68"/>
      <c r="D26" s="115">
        <v>4</v>
      </c>
      <c r="E26" s="116">
        <f>D26</f>
        <v>4</v>
      </c>
      <c r="F26" s="116"/>
      <c r="G26" s="116"/>
      <c r="H26" s="116"/>
      <c r="I26" s="115">
        <v>0</v>
      </c>
      <c r="J26" s="115">
        <v>0</v>
      </c>
      <c r="K26" s="116">
        <f>J26</f>
        <v>0</v>
      </c>
      <c r="L26" s="116"/>
      <c r="M26" s="116"/>
      <c r="N26" s="116"/>
      <c r="O26" s="115">
        <v>0</v>
      </c>
      <c r="P26" s="115">
        <v>8351</v>
      </c>
      <c r="Q26" s="116">
        <f>P26</f>
        <v>8351</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126</v>
      </c>
      <c r="E27" s="116">
        <f>D27</f>
        <v>126</v>
      </c>
      <c r="F27" s="116"/>
      <c r="G27" s="116"/>
      <c r="H27" s="116"/>
      <c r="I27" s="115">
        <v>0</v>
      </c>
      <c r="J27" s="115">
        <v>0</v>
      </c>
      <c r="K27" s="116">
        <f>J27</f>
        <v>0</v>
      </c>
      <c r="L27" s="116"/>
      <c r="M27" s="116"/>
      <c r="N27" s="116"/>
      <c r="O27" s="115">
        <v>0</v>
      </c>
      <c r="P27" s="115">
        <v>260990</v>
      </c>
      <c r="Q27" s="116">
        <f>P27</f>
        <v>260990</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28</v>
      </c>
      <c r="E28" s="116">
        <f>D28</f>
        <v>28</v>
      </c>
      <c r="F28" s="116"/>
      <c r="G28" s="116"/>
      <c r="H28" s="116"/>
      <c r="I28" s="115">
        <v>0</v>
      </c>
      <c r="J28" s="115">
        <v>0</v>
      </c>
      <c r="K28" s="116">
        <f>J28</f>
        <v>0</v>
      </c>
      <c r="L28" s="116"/>
      <c r="M28" s="116"/>
      <c r="N28" s="116"/>
      <c r="O28" s="115">
        <v>0</v>
      </c>
      <c r="P28" s="115">
        <v>57942</v>
      </c>
      <c r="Q28" s="116">
        <f>P28</f>
        <v>57942</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66</v>
      </c>
      <c r="E30" s="116">
        <f>D30</f>
        <v>66</v>
      </c>
      <c r="F30" s="116"/>
      <c r="G30" s="116"/>
      <c r="H30" s="116"/>
      <c r="I30" s="115">
        <v>0</v>
      </c>
      <c r="J30" s="115">
        <v>0</v>
      </c>
      <c r="K30" s="116">
        <f>J30</f>
        <v>0</v>
      </c>
      <c r="L30" s="116"/>
      <c r="M30" s="116"/>
      <c r="N30" s="116"/>
      <c r="O30" s="115">
        <v>0</v>
      </c>
      <c r="P30" s="115">
        <v>32543</v>
      </c>
      <c r="Q30" s="116">
        <f>P30</f>
        <v>32543</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0</v>
      </c>
      <c r="AT30" s="119">
        <v>0</v>
      </c>
      <c r="AU30" s="119">
        <v>0</v>
      </c>
      <c r="AV30" s="119">
        <v>0</v>
      </c>
      <c r="AW30" s="324"/>
    </row>
    <row r="31" spans="1:49" x14ac:dyDescent="0.2">
      <c r="B31" s="164" t="s">
        <v>248</v>
      </c>
      <c r="C31" s="68"/>
      <c r="D31" s="115">
        <v>2151</v>
      </c>
      <c r="E31" s="116">
        <f>D31</f>
        <v>2151</v>
      </c>
      <c r="F31" s="116"/>
      <c r="G31" s="116"/>
      <c r="H31" s="116"/>
      <c r="I31" s="115">
        <v>0</v>
      </c>
      <c r="J31" s="115">
        <v>0</v>
      </c>
      <c r="K31" s="116">
        <f>J31</f>
        <v>0</v>
      </c>
      <c r="L31" s="116"/>
      <c r="M31" s="116"/>
      <c r="N31" s="116"/>
      <c r="O31" s="115">
        <v>0</v>
      </c>
      <c r="P31" s="115">
        <v>1040207</v>
      </c>
      <c r="Q31" s="116">
        <f>P31</f>
        <v>1040207</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126</v>
      </c>
      <c r="E34" s="116">
        <f>D34</f>
        <v>126</v>
      </c>
      <c r="F34" s="116"/>
      <c r="G34" s="116"/>
      <c r="H34" s="116"/>
      <c r="I34" s="115">
        <v>0</v>
      </c>
      <c r="J34" s="115">
        <v>0</v>
      </c>
      <c r="K34" s="116">
        <f>J34</f>
        <v>0</v>
      </c>
      <c r="L34" s="116"/>
      <c r="M34" s="116"/>
      <c r="N34" s="116"/>
      <c r="O34" s="115">
        <v>0</v>
      </c>
      <c r="P34" s="115">
        <v>260218</v>
      </c>
      <c r="Q34" s="116">
        <f>P34</f>
        <v>260218</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2</v>
      </c>
      <c r="E35" s="116">
        <f>D35</f>
        <v>2</v>
      </c>
      <c r="F35" s="116"/>
      <c r="G35" s="116"/>
      <c r="H35" s="116"/>
      <c r="I35" s="115">
        <v>0</v>
      </c>
      <c r="J35" s="115">
        <v>0</v>
      </c>
      <c r="K35" s="116">
        <f>J35</f>
        <v>0</v>
      </c>
      <c r="L35" s="116"/>
      <c r="M35" s="116"/>
      <c r="N35" s="116"/>
      <c r="O35" s="115">
        <v>0</v>
      </c>
      <c r="P35" s="115">
        <v>4787</v>
      </c>
      <c r="Q35" s="116">
        <f>P35</f>
        <v>4787</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19</v>
      </c>
      <c r="E37" s="124">
        <v>19</v>
      </c>
      <c r="F37" s="124"/>
      <c r="G37" s="124"/>
      <c r="H37" s="124"/>
      <c r="I37" s="123">
        <v>0</v>
      </c>
      <c r="J37" s="123">
        <v>0</v>
      </c>
      <c r="K37" s="124">
        <v>0</v>
      </c>
      <c r="L37" s="124"/>
      <c r="M37" s="124"/>
      <c r="N37" s="124"/>
      <c r="O37" s="123">
        <v>0</v>
      </c>
      <c r="P37" s="123">
        <v>39120</v>
      </c>
      <c r="Q37" s="124">
        <v>39110</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0</v>
      </c>
      <c r="AT37" s="125">
        <v>0</v>
      </c>
      <c r="AU37" s="125">
        <v>0</v>
      </c>
      <c r="AV37" s="125">
        <v>0</v>
      </c>
      <c r="AW37" s="323"/>
    </row>
    <row r="38" spans="1:49" x14ac:dyDescent="0.2">
      <c r="B38" s="161" t="s">
        <v>255</v>
      </c>
      <c r="C38" s="68" t="s">
        <v>16</v>
      </c>
      <c r="D38" s="115">
        <v>2</v>
      </c>
      <c r="E38" s="116">
        <v>2</v>
      </c>
      <c r="F38" s="116"/>
      <c r="G38" s="116"/>
      <c r="H38" s="116"/>
      <c r="I38" s="115">
        <v>0</v>
      </c>
      <c r="J38" s="115">
        <v>0</v>
      </c>
      <c r="K38" s="116">
        <v>0</v>
      </c>
      <c r="L38" s="116"/>
      <c r="M38" s="116"/>
      <c r="N38" s="116"/>
      <c r="O38" s="115">
        <v>0</v>
      </c>
      <c r="P38" s="115">
        <v>4771</v>
      </c>
      <c r="Q38" s="116">
        <v>4763</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0</v>
      </c>
      <c r="AT38" s="119">
        <v>0</v>
      </c>
      <c r="AU38" s="119">
        <v>0</v>
      </c>
      <c r="AV38" s="119">
        <v>0</v>
      </c>
      <c r="AW38" s="324"/>
    </row>
    <row r="39" spans="1:49" x14ac:dyDescent="0.2">
      <c r="B39" s="164" t="s">
        <v>256</v>
      </c>
      <c r="C39" s="68" t="s">
        <v>17</v>
      </c>
      <c r="D39" s="115">
        <v>59</v>
      </c>
      <c r="E39" s="116">
        <v>59</v>
      </c>
      <c r="F39" s="116"/>
      <c r="G39" s="116"/>
      <c r="H39" s="116"/>
      <c r="I39" s="115">
        <v>0</v>
      </c>
      <c r="J39" s="115">
        <v>0</v>
      </c>
      <c r="K39" s="116">
        <v>0</v>
      </c>
      <c r="L39" s="116"/>
      <c r="M39" s="116"/>
      <c r="N39" s="116"/>
      <c r="O39" s="115">
        <v>0</v>
      </c>
      <c r="P39" s="115">
        <v>122806</v>
      </c>
      <c r="Q39" s="116">
        <v>122922</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0</v>
      </c>
      <c r="AT39" s="119">
        <v>0</v>
      </c>
      <c r="AU39" s="119">
        <v>0</v>
      </c>
      <c r="AV39" s="119">
        <v>0</v>
      </c>
      <c r="AW39" s="324"/>
    </row>
    <row r="40" spans="1:49" x14ac:dyDescent="0.2">
      <c r="B40" s="164" t="s">
        <v>257</v>
      </c>
      <c r="C40" s="68" t="s">
        <v>38</v>
      </c>
      <c r="D40" s="115">
        <v>2</v>
      </c>
      <c r="E40" s="116">
        <v>2</v>
      </c>
      <c r="F40" s="116"/>
      <c r="G40" s="116"/>
      <c r="H40" s="116"/>
      <c r="I40" s="115">
        <v>0</v>
      </c>
      <c r="J40" s="115">
        <v>0</v>
      </c>
      <c r="K40" s="116">
        <v>0</v>
      </c>
      <c r="L40" s="116"/>
      <c r="M40" s="116"/>
      <c r="N40" s="116"/>
      <c r="O40" s="115">
        <v>0</v>
      </c>
      <c r="P40" s="115">
        <v>5196</v>
      </c>
      <c r="Q40" s="116">
        <v>5196</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0</v>
      </c>
      <c r="AT40" s="119">
        <v>0</v>
      </c>
      <c r="AU40" s="119">
        <v>0</v>
      </c>
      <c r="AV40" s="119">
        <v>0</v>
      </c>
      <c r="AW40" s="324"/>
    </row>
    <row r="41" spans="1:49" s="11" customFormat="1" ht="25.5" x14ac:dyDescent="0.2">
      <c r="A41" s="41"/>
      <c r="B41" s="164" t="s">
        <v>258</v>
      </c>
      <c r="C41" s="68" t="s">
        <v>129</v>
      </c>
      <c r="D41" s="115">
        <v>2</v>
      </c>
      <c r="E41" s="116">
        <v>2</v>
      </c>
      <c r="F41" s="116"/>
      <c r="G41" s="116"/>
      <c r="H41" s="116"/>
      <c r="I41" s="115">
        <v>0</v>
      </c>
      <c r="J41" s="115">
        <v>0</v>
      </c>
      <c r="K41" s="116">
        <v>0</v>
      </c>
      <c r="L41" s="116"/>
      <c r="M41" s="116"/>
      <c r="N41" s="116"/>
      <c r="O41" s="115">
        <v>0</v>
      </c>
      <c r="P41" s="115">
        <v>5923</v>
      </c>
      <c r="Q41" s="116">
        <v>5923</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1</v>
      </c>
      <c r="E42" s="116">
        <f>D42</f>
        <v>1</v>
      </c>
      <c r="F42" s="116"/>
      <c r="G42" s="116"/>
      <c r="H42" s="116"/>
      <c r="I42" s="115">
        <v>0</v>
      </c>
      <c r="J42" s="115">
        <v>0</v>
      </c>
      <c r="K42" s="116">
        <f>J42</f>
        <v>0</v>
      </c>
      <c r="L42" s="116"/>
      <c r="M42" s="116"/>
      <c r="N42" s="116"/>
      <c r="O42" s="115">
        <v>0</v>
      </c>
      <c r="P42" s="115">
        <v>1033</v>
      </c>
      <c r="Q42" s="116">
        <f>P42</f>
        <v>1033</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398</v>
      </c>
      <c r="E44" s="124">
        <v>398</v>
      </c>
      <c r="F44" s="124"/>
      <c r="G44" s="124"/>
      <c r="H44" s="124"/>
      <c r="I44" s="123">
        <v>0</v>
      </c>
      <c r="J44" s="123">
        <v>0</v>
      </c>
      <c r="K44" s="124">
        <v>0</v>
      </c>
      <c r="L44" s="124"/>
      <c r="M44" s="124"/>
      <c r="N44" s="124"/>
      <c r="O44" s="123">
        <v>0</v>
      </c>
      <c r="P44" s="123">
        <v>708017</v>
      </c>
      <c r="Q44" s="124">
        <v>709265</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0</v>
      </c>
      <c r="AT44" s="125">
        <v>0</v>
      </c>
      <c r="AU44" s="125">
        <v>0</v>
      </c>
      <c r="AV44" s="125">
        <v>0</v>
      </c>
      <c r="AW44" s="323"/>
    </row>
    <row r="45" spans="1:49" x14ac:dyDescent="0.2">
      <c r="B45" s="167" t="s">
        <v>262</v>
      </c>
      <c r="C45" s="68" t="s">
        <v>19</v>
      </c>
      <c r="D45" s="115">
        <v>76</v>
      </c>
      <c r="E45" s="116">
        <f>D45</f>
        <v>76</v>
      </c>
      <c r="F45" s="116"/>
      <c r="G45" s="116"/>
      <c r="H45" s="116"/>
      <c r="I45" s="115">
        <v>0</v>
      </c>
      <c r="J45" s="115">
        <v>0</v>
      </c>
      <c r="K45" s="116">
        <f>J45</f>
        <v>0</v>
      </c>
      <c r="L45" s="116"/>
      <c r="M45" s="116"/>
      <c r="N45" s="116"/>
      <c r="O45" s="115">
        <v>0</v>
      </c>
      <c r="P45" s="115">
        <v>157749</v>
      </c>
      <c r="Q45" s="116">
        <f>P45</f>
        <v>157749</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0</v>
      </c>
      <c r="AT45" s="119">
        <v>0</v>
      </c>
      <c r="AU45" s="119">
        <v>0</v>
      </c>
      <c r="AV45" s="119">
        <v>0</v>
      </c>
      <c r="AW45" s="324"/>
    </row>
    <row r="46" spans="1:49" x14ac:dyDescent="0.2">
      <c r="B46" s="167" t="s">
        <v>263</v>
      </c>
      <c r="C46" s="68" t="s">
        <v>20</v>
      </c>
      <c r="D46" s="115">
        <v>14</v>
      </c>
      <c r="E46" s="116">
        <f>D46</f>
        <v>14</v>
      </c>
      <c r="F46" s="116"/>
      <c r="G46" s="116"/>
      <c r="H46" s="116"/>
      <c r="I46" s="115">
        <v>0</v>
      </c>
      <c r="J46" s="115">
        <v>0</v>
      </c>
      <c r="K46" s="116">
        <f>J46</f>
        <v>0</v>
      </c>
      <c r="L46" s="116"/>
      <c r="M46" s="116"/>
      <c r="N46" s="116"/>
      <c r="O46" s="115">
        <v>0</v>
      </c>
      <c r="P46" s="115">
        <v>29043</v>
      </c>
      <c r="Q46" s="116">
        <f>P46</f>
        <v>29043</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46516</v>
      </c>
      <c r="Q47" s="116">
        <f>P47</f>
        <v>46516</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61</v>
      </c>
      <c r="E49" s="116">
        <f>D49</f>
        <v>61</v>
      </c>
      <c r="F49" s="116"/>
      <c r="G49" s="116"/>
      <c r="H49" s="116"/>
      <c r="I49" s="115">
        <v>0</v>
      </c>
      <c r="J49" s="115">
        <v>0</v>
      </c>
      <c r="K49" s="116">
        <f>J49</f>
        <v>0</v>
      </c>
      <c r="L49" s="116"/>
      <c r="M49" s="116"/>
      <c r="N49" s="116"/>
      <c r="O49" s="115">
        <v>0</v>
      </c>
      <c r="P49" s="115">
        <v>125401</v>
      </c>
      <c r="Q49" s="116">
        <f>P49</f>
        <v>125401</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2</v>
      </c>
      <c r="E50" s="116">
        <f>D50</f>
        <v>2</v>
      </c>
      <c r="F50" s="116"/>
      <c r="G50" s="116"/>
      <c r="H50" s="116"/>
      <c r="I50" s="115">
        <v>0</v>
      </c>
      <c r="J50" s="115">
        <v>0</v>
      </c>
      <c r="K50" s="116">
        <f>J50</f>
        <v>0</v>
      </c>
      <c r="L50" s="116"/>
      <c r="M50" s="116"/>
      <c r="N50" s="116"/>
      <c r="O50" s="115">
        <v>0</v>
      </c>
      <c r="P50" s="115">
        <v>3691</v>
      </c>
      <c r="Q50" s="116">
        <f>P50</f>
        <v>3691</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1274</v>
      </c>
      <c r="E51" s="116">
        <f>D51</f>
        <v>1274</v>
      </c>
      <c r="F51" s="116"/>
      <c r="G51" s="116"/>
      <c r="H51" s="116"/>
      <c r="I51" s="115">
        <v>0</v>
      </c>
      <c r="J51" s="115">
        <v>0</v>
      </c>
      <c r="K51" s="116">
        <f>J51</f>
        <v>0</v>
      </c>
      <c r="L51" s="116"/>
      <c r="M51" s="116"/>
      <c r="N51" s="116"/>
      <c r="O51" s="115">
        <v>0</v>
      </c>
      <c r="P51" s="115">
        <v>2628571</v>
      </c>
      <c r="Q51" s="116">
        <f>P51</f>
        <v>2628571</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0</v>
      </c>
      <c r="K53" s="116">
        <f>J53</f>
        <v>0</v>
      </c>
      <c r="L53" s="116"/>
      <c r="M53" s="295"/>
      <c r="N53" s="295"/>
      <c r="O53" s="115">
        <v>0</v>
      </c>
      <c r="P53" s="115">
        <v>1033</v>
      </c>
      <c r="Q53" s="116">
        <f>P53</f>
        <v>1033</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f>D56</f>
        <v>2</v>
      </c>
      <c r="F56" s="128"/>
      <c r="G56" s="128"/>
      <c r="H56" s="128"/>
      <c r="I56" s="127">
        <v>0</v>
      </c>
      <c r="J56" s="127">
        <v>0</v>
      </c>
      <c r="K56" s="128">
        <f>J56</f>
        <v>0</v>
      </c>
      <c r="L56" s="128"/>
      <c r="M56" s="128"/>
      <c r="N56" s="128"/>
      <c r="O56" s="127">
        <v>0</v>
      </c>
      <c r="P56" s="127">
        <v>2169</v>
      </c>
      <c r="Q56" s="128">
        <f>P56</f>
        <v>2169</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0</v>
      </c>
      <c r="AT56" s="129">
        <v>0</v>
      </c>
      <c r="AU56" s="129">
        <v>0</v>
      </c>
      <c r="AV56" s="129">
        <v>0</v>
      </c>
      <c r="AW56" s="315"/>
    </row>
    <row r="57" spans="2:49" x14ac:dyDescent="0.2">
      <c r="B57" s="167" t="s">
        <v>273</v>
      </c>
      <c r="C57" s="68" t="s">
        <v>25</v>
      </c>
      <c r="D57" s="130">
        <v>2</v>
      </c>
      <c r="E57" s="131">
        <f>D57</f>
        <v>2</v>
      </c>
      <c r="F57" s="131"/>
      <c r="G57" s="131"/>
      <c r="H57" s="131"/>
      <c r="I57" s="130">
        <v>0</v>
      </c>
      <c r="J57" s="130">
        <v>0</v>
      </c>
      <c r="K57" s="131">
        <f>J57</f>
        <v>0</v>
      </c>
      <c r="L57" s="131"/>
      <c r="M57" s="131"/>
      <c r="N57" s="131"/>
      <c r="O57" s="130">
        <v>0</v>
      </c>
      <c r="P57" s="130">
        <v>4127</v>
      </c>
      <c r="Q57" s="131">
        <f>P57</f>
        <v>4127</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16</v>
      </c>
      <c r="Q58" s="131">
        <f>P58</f>
        <v>16</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24</v>
      </c>
      <c r="E59" s="131">
        <v>24</v>
      </c>
      <c r="F59" s="131"/>
      <c r="G59" s="131"/>
      <c r="H59" s="131"/>
      <c r="I59" s="130">
        <v>0</v>
      </c>
      <c r="J59" s="130">
        <v>0</v>
      </c>
      <c r="K59" s="131">
        <v>0</v>
      </c>
      <c r="L59" s="131"/>
      <c r="M59" s="131"/>
      <c r="N59" s="131"/>
      <c r="O59" s="130">
        <v>0</v>
      </c>
      <c r="P59" s="130">
        <v>49525</v>
      </c>
      <c r="Q59" s="131">
        <v>49525</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0</v>
      </c>
      <c r="AT59" s="132">
        <v>0</v>
      </c>
      <c r="AU59" s="132">
        <v>0</v>
      </c>
      <c r="AV59" s="132">
        <v>0</v>
      </c>
      <c r="AW59" s="316"/>
    </row>
    <row r="60" spans="2:49" x14ac:dyDescent="0.2">
      <c r="B60" s="167" t="s">
        <v>276</v>
      </c>
      <c r="C60" s="68"/>
      <c r="D60" s="133">
        <f>D59/12</f>
        <v>2</v>
      </c>
      <c r="E60" s="134">
        <f>E59/12</f>
        <v>2</v>
      </c>
      <c r="F60" s="134"/>
      <c r="G60" s="134"/>
      <c r="H60" s="134"/>
      <c r="I60" s="133">
        <f>I59/12</f>
        <v>0</v>
      </c>
      <c r="J60" s="133">
        <f>J59/12</f>
        <v>0</v>
      </c>
      <c r="K60" s="134">
        <f>K59/12</f>
        <v>0</v>
      </c>
      <c r="L60" s="134"/>
      <c r="M60" s="134"/>
      <c r="N60" s="134"/>
      <c r="O60" s="133">
        <f>O59/12</f>
        <v>0</v>
      </c>
      <c r="P60" s="133">
        <f>P59/12</f>
        <v>4127.083333333333</v>
      </c>
      <c r="Q60" s="134">
        <f>Q59/12</f>
        <v>4127.083333333333</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294932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-208078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38087</v>
      </c>
      <c r="E5" s="124">
        <v>38087</v>
      </c>
      <c r="F5" s="124"/>
      <c r="G5" s="136"/>
      <c r="H5" s="136"/>
      <c r="I5" s="123">
        <v>0</v>
      </c>
      <c r="J5" s="123">
        <v>0</v>
      </c>
      <c r="K5" s="124">
        <v>0</v>
      </c>
      <c r="L5" s="124"/>
      <c r="M5" s="124"/>
      <c r="N5" s="124"/>
      <c r="O5" s="123">
        <v>0</v>
      </c>
      <c r="P5" s="123">
        <v>18413607</v>
      </c>
      <c r="Q5" s="124">
        <v>18473130</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-7909</v>
      </c>
      <c r="Q13" s="116">
        <v>-7909</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3744</v>
      </c>
      <c r="E23" s="294"/>
      <c r="F23" s="294"/>
      <c r="G23" s="294"/>
      <c r="H23" s="294"/>
      <c r="I23" s="298"/>
      <c r="J23" s="115">
        <v>0</v>
      </c>
      <c r="K23" s="294"/>
      <c r="L23" s="294"/>
      <c r="M23" s="294"/>
      <c r="N23" s="294"/>
      <c r="O23" s="298"/>
      <c r="P23" s="115">
        <v>14154271</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0</v>
      </c>
      <c r="AT23" s="119">
        <v>0</v>
      </c>
      <c r="AU23" s="119">
        <v>0</v>
      </c>
      <c r="AV23" s="317"/>
      <c r="AW23" s="324"/>
    </row>
    <row r="24" spans="2:49" ht="28.5" customHeight="1" x14ac:dyDescent="0.2">
      <c r="B24" s="184" t="s">
        <v>114</v>
      </c>
      <c r="C24" s="139"/>
      <c r="D24" s="299"/>
      <c r="E24" s="116">
        <v>3744</v>
      </c>
      <c r="F24" s="116"/>
      <c r="G24" s="116"/>
      <c r="H24" s="116"/>
      <c r="I24" s="115">
        <v>0</v>
      </c>
      <c r="J24" s="299"/>
      <c r="K24" s="116">
        <v>0</v>
      </c>
      <c r="L24" s="116"/>
      <c r="M24" s="116"/>
      <c r="N24" s="116"/>
      <c r="O24" s="115">
        <v>0</v>
      </c>
      <c r="P24" s="299"/>
      <c r="Q24" s="116">
        <v>13841397</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2757</v>
      </c>
      <c r="E26" s="294"/>
      <c r="F26" s="294"/>
      <c r="G26" s="294"/>
      <c r="H26" s="294"/>
      <c r="I26" s="298"/>
      <c r="J26" s="115">
        <v>0</v>
      </c>
      <c r="K26" s="294"/>
      <c r="L26" s="294"/>
      <c r="M26" s="294"/>
      <c r="N26" s="294"/>
      <c r="O26" s="298"/>
      <c r="P26" s="115">
        <v>1333243</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0</v>
      </c>
      <c r="AT26" s="119">
        <v>0</v>
      </c>
      <c r="AU26" s="119">
        <v>0</v>
      </c>
      <c r="AV26" s="317"/>
      <c r="AW26" s="324"/>
    </row>
    <row r="27" spans="2:49" s="11" customFormat="1" ht="25.5" x14ac:dyDescent="0.2">
      <c r="B27" s="184" t="s">
        <v>85</v>
      </c>
      <c r="C27" s="139"/>
      <c r="D27" s="299"/>
      <c r="E27" s="116">
        <v>414</v>
      </c>
      <c r="F27" s="116"/>
      <c r="G27" s="116"/>
      <c r="H27" s="116"/>
      <c r="I27" s="115">
        <v>0</v>
      </c>
      <c r="J27" s="299"/>
      <c r="K27" s="116">
        <v>0</v>
      </c>
      <c r="L27" s="116"/>
      <c r="M27" s="116"/>
      <c r="N27" s="116"/>
      <c r="O27" s="115">
        <v>0</v>
      </c>
      <c r="P27" s="299"/>
      <c r="Q27" s="116">
        <v>200204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1874</v>
      </c>
      <c r="E28" s="295"/>
      <c r="F28" s="295"/>
      <c r="G28" s="295"/>
      <c r="H28" s="295"/>
      <c r="I28" s="299"/>
      <c r="J28" s="115">
        <v>0</v>
      </c>
      <c r="K28" s="295"/>
      <c r="L28" s="295"/>
      <c r="M28" s="295"/>
      <c r="N28" s="295"/>
      <c r="O28" s="299"/>
      <c r="P28" s="115">
        <v>2705274</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24</v>
      </c>
      <c r="E34" s="294"/>
      <c r="F34" s="294"/>
      <c r="G34" s="294"/>
      <c r="H34" s="294"/>
      <c r="I34" s="298"/>
      <c r="J34" s="115">
        <v>0</v>
      </c>
      <c r="K34" s="294"/>
      <c r="L34" s="294"/>
      <c r="M34" s="294"/>
      <c r="N34" s="294"/>
      <c r="O34" s="298"/>
      <c r="P34" s="115">
        <v>11696</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24</v>
      </c>
      <c r="F35" s="116"/>
      <c r="G35" s="116"/>
      <c r="H35" s="116"/>
      <c r="I35" s="115">
        <v>0</v>
      </c>
      <c r="J35" s="299"/>
      <c r="K35" s="116">
        <f>J34</f>
        <v>0</v>
      </c>
      <c r="L35" s="116"/>
      <c r="M35" s="116"/>
      <c r="N35" s="116"/>
      <c r="O35" s="115">
        <v>0</v>
      </c>
      <c r="P35" s="299"/>
      <c r="Q35" s="116">
        <f>P34</f>
        <v>11696</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v>
      </c>
      <c r="E36" s="116">
        <f>D36</f>
        <v>-2</v>
      </c>
      <c r="F36" s="116"/>
      <c r="G36" s="116"/>
      <c r="H36" s="116"/>
      <c r="I36" s="115">
        <v>0</v>
      </c>
      <c r="J36" s="115">
        <v>0</v>
      </c>
      <c r="K36" s="116">
        <f>J36</f>
        <v>0</v>
      </c>
      <c r="L36" s="116"/>
      <c r="M36" s="116"/>
      <c r="N36" s="116"/>
      <c r="O36" s="115">
        <v>0</v>
      </c>
      <c r="P36" s="115">
        <v>23502</v>
      </c>
      <c r="Q36" s="116">
        <f>P36</f>
        <v>23502</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4587</v>
      </c>
      <c r="Q45" s="116">
        <v>4533</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4653</v>
      </c>
      <c r="E54" s="121">
        <f>E24+E27+E31+E35-E36+E39+E42+E45+E46-E49+E51+E52+E53</f>
        <v>4184</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12775021</v>
      </c>
      <c r="Q54" s="121">
        <f>Q24+Q27+Q31+Q35-Q36+Q39+Q42+Q45+Q46-Q49+Q51+Q52+Q53</f>
        <v>14034328</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5331.92</v>
      </c>
      <c r="D5" s="124">
        <v>497</v>
      </c>
      <c r="E5" s="352"/>
      <c r="F5" s="352"/>
      <c r="G5" s="318"/>
      <c r="H5" s="123">
        <v>0</v>
      </c>
      <c r="I5" s="124">
        <v>0</v>
      </c>
      <c r="J5" s="352"/>
      <c r="K5" s="352"/>
      <c r="L5" s="318"/>
      <c r="M5" s="123">
        <v>38366272.060000002</v>
      </c>
      <c r="N5" s="124">
        <v>25824777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4206</v>
      </c>
      <c r="D6" s="116">
        <v>2457</v>
      </c>
      <c r="E6" s="121">
        <f>SUM('Pt 1 Summary of Data'!E$12,'Pt 1 Summary of Data'!E$22)+SUM('Pt 1 Summary of Data'!G$12,'Pt 1 Summary of Data'!G$22)-SUM('Pt 1 Summary of Data'!H$12,'Pt 1 Summary of Data'!H$22)</f>
        <v>4184</v>
      </c>
      <c r="F6" s="121">
        <f>SUM(C6:E6)</f>
        <v>10847</v>
      </c>
      <c r="G6" s="122">
        <f>'Pt 1 Summary of Data'!I12+'Pt 1 Summary of Data'!I22</f>
        <v>0</v>
      </c>
      <c r="H6" s="115">
        <v>0</v>
      </c>
      <c r="I6" s="116">
        <v>0</v>
      </c>
      <c r="J6" s="121">
        <f>'Pt 1 Summary of Data'!K12+'Pt 1 Summary of Data'!K22</f>
        <v>0</v>
      </c>
      <c r="K6" s="121">
        <f>SUM(H6:J6)</f>
        <v>0</v>
      </c>
      <c r="L6" s="122">
        <f>'Pt 1 Summary of Data'!O12+'Pt 1 Summary of Data'!O22</f>
        <v>0</v>
      </c>
      <c r="M6" s="115">
        <v>38140721</v>
      </c>
      <c r="N6" s="116">
        <v>25579658</v>
      </c>
      <c r="O6" s="121">
        <f>'Pt 1 Summary of Data'!Q12+'Pt 1 Summary of Data'!Q22</f>
        <v>14034328</v>
      </c>
      <c r="P6" s="121">
        <f>SUM(M6:O6)</f>
        <v>77754707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90</v>
      </c>
      <c r="D7" s="116">
        <v>57</v>
      </c>
      <c r="E7" s="121">
        <f>SUM('Pt 1 Summary of Data'!E37:E41)+MAX(0,MIN('Pt 1 Summary of Data'!E42,0.3%*('Pt 1 Summary of Data'!E5-SUM(E9:E11))))</f>
        <v>85</v>
      </c>
      <c r="F7" s="121">
        <f>SUM(C7:E7)</f>
        <v>232</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492339</v>
      </c>
      <c r="N7" s="116">
        <v>222501</v>
      </c>
      <c r="O7" s="121">
        <f>SUM('Pt 1 Summary of Data'!Q37:Q41)+MAX(0,MIN('Pt 1 Summary of Data'!Q42,0.3%*('Pt 1 Summary of Data'!Q5)))</f>
        <v>178947</v>
      </c>
      <c r="P7" s="121">
        <f>SUM(M7:O7)</f>
        <v>893787</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4296</v>
      </c>
      <c r="D12" s="121">
        <f>SUM(D$6:D$7)+IF(AND(OR('Company Information'!$C$12="District of Columbia",'Company Information'!$C$12="Massachusetts",'Company Information'!$C$12="Vermont"),SUM($C$6:$F$11,$C$15:$F$16,$C$37:$D$37)&lt;&gt;0),SUM(I$6:I$7),0)</f>
        <v>2514</v>
      </c>
      <c r="E12" s="121">
        <f>SUM(E$6:E$7)-SUM(E$8:E$11)+IF(AND(OR('Company Information'!$C$12="District of Columbia",'Company Information'!$C$12="Massachusetts",'Company Information'!$C$12="Vermont"),SUM($C$6:$F$11,$C$15:$F$16,$C$37:$D$37)&lt;&gt;0),SUM(J$6:J$7)-SUM(J$10:J$11),0)</f>
        <v>4269</v>
      </c>
      <c r="F12" s="121">
        <f>IFERROR(SUM(C$12:E$12)+C$17*MAX(0,E$49-C$49)+D$17*MAX(0,E$49-D$49),0)</f>
        <v>11079</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38633060</v>
      </c>
      <c r="N12" s="121">
        <f>SUM(N$6:N$7)</f>
        <v>25802159</v>
      </c>
      <c r="O12" s="121">
        <f>SUM(O$6:O$7)</f>
        <v>14213275</v>
      </c>
      <c r="P12" s="121">
        <f>SUM(M$12:O$12)+M$17*MAX(0,O$49-M$49)+N$17*MAX(0,O$49-N$49)</f>
        <v>78648494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38611</v>
      </c>
      <c r="D15" s="124">
        <v>38779</v>
      </c>
      <c r="E15" s="112">
        <f>SUM('Pt 1 Summary of Data'!E$5:E$7)+SUM('Pt 1 Summary of Data'!G$5:G$7)-SUM('Pt 1 Summary of Data'!H$5:H$7)-SUM(E$9:E$11)+D$55</f>
        <v>38028</v>
      </c>
      <c r="F15" s="112">
        <f>SUM(C15:E15)</f>
        <v>115418</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48581430</v>
      </c>
      <c r="N15" s="124">
        <v>36043705</v>
      </c>
      <c r="O15" s="112">
        <f>SUM('Pt 1 Summary of Data'!Q5:Q7)+N55</f>
        <v>18452579</v>
      </c>
      <c r="P15" s="112">
        <f>SUM(M15:O15)</f>
        <v>103077714</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13720</v>
      </c>
      <c r="D16" s="116">
        <v>14055</v>
      </c>
      <c r="E16" s="121">
        <f>'Pt 1 Summary of Data'!E25+'Pt 1 Summary of Data'!E26+'Pt 1 Summary of Data'!E27+'Pt 1 Summary of Data'!E28+'Pt 1 Summary of Data'!E30+'Pt 1 Summary of Data'!E31+'Pt 1 Summary of Data'!E34+'Pt 1 Summary of Data'!E35+'Pt 3 MLR and Rebate Calculation'!D56</f>
        <v>-6427</v>
      </c>
      <c r="F16" s="121">
        <f>SUM(C16:E16)</f>
        <v>21348</v>
      </c>
      <c r="G16" s="122">
        <f>'Pt 1 Summary of Data'!I25+'Pt 1 Summary of Data'!I26+'Pt 1 Summary of Data'!I27+'Pt 1 Summary of Data'!I28+'Pt 1 Summary of Data'!I30+'Pt 1 Summary of Data'!I31+'Pt 1 Summary of Data'!I34+'Pt 1 Summary of Data'!I35</f>
        <v>0</v>
      </c>
      <c r="H16" s="115">
        <v>6</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6</v>
      </c>
      <c r="L16" s="122">
        <f>'Pt 1 Summary of Data'!O25+'Pt 1 Summary of Data'!O26+'Pt 1 Summary of Data'!O27+'Pt 1 Summary of Data'!O28+'Pt 1 Summary of Data'!O30+'Pt 1 Summary of Data'!O31+'Pt 1 Summary of Data'!O34+'Pt 1 Summary of Data'!O35</f>
        <v>0</v>
      </c>
      <c r="M16" s="115">
        <v>2093226</v>
      </c>
      <c r="N16" s="116">
        <v>3467679</v>
      </c>
      <c r="O16" s="121">
        <f>'Pt 1 Summary of Data'!Q25+'Pt 1 Summary of Data'!Q26+'Pt 1 Summary of Data'!Q27+'Pt 1 Summary of Data'!Q28+'Pt 1 Summary of Data'!Q30+'Pt 1 Summary of Data'!Q31+'Pt 1 Summary of Data'!Q34+'Pt 1 Summary of Data'!Q35+'Pt 3 MLR and Rebate Calculation'!N56</f>
        <v>1880261</v>
      </c>
      <c r="P16" s="121">
        <f>SUM(M16:O16)</f>
        <v>7441166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24891</v>
      </c>
      <c r="D17" s="121">
        <f>D$15-D$16+IF(AND(OR('Company Information'!$C$12="District of Columbia",'Company Information'!$C$12="Massachusetts",'Company Information'!$C$12="Vermont"),SUM($C$6:$F$11,$C$15:$F$16,$C$37:$D$37)&lt;&gt;0),I$15-I$16,0)</f>
        <v>24724</v>
      </c>
      <c r="E17" s="121">
        <f>E$15-E$16+IF(AND(OR('Company Information'!$C$12="District of Columbia",'Company Information'!$C$12="Massachusetts",'Company Information'!$C$12="Vermont"),SUM($C$6:$F$11,$C$15:$F$16,$C$37:$D$37)&lt;&gt;0),J$15-J$16,0)</f>
        <v>44455</v>
      </c>
      <c r="F17" s="121">
        <f>F$15-F$16+IF(AND(OR('Company Information'!$C$12="District of Columbia",'Company Information'!$C$12="Massachusetts",'Company Information'!$C$12="Vermont"),SUM($C$6:$F$11,$C$15:$F$16,$C$37:$D$37)&lt;&gt;0),K$15-K$16,0)</f>
        <v>94070</v>
      </c>
      <c r="G17" s="320"/>
      <c r="H17" s="120">
        <f>H$15-H$16+IF(AND(OR('Company Information'!$C$12="District of Columbia",'Company Information'!$C$12="Massachusetts",'Company Information'!$C$12="Vermont"),SUM($H$6:$K$11,$H$15:$K$16,$H$37:$I$37)&lt;&gt;0),C$15-C$16,0)</f>
        <v>-6</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-6</v>
      </c>
      <c r="L17" s="320"/>
      <c r="M17" s="120">
        <f>M$15-M$16</f>
        <v>46488204</v>
      </c>
      <c r="N17" s="121">
        <f>N$15-N$16</f>
        <v>32576026</v>
      </c>
      <c r="O17" s="121">
        <f>O$15-O$16</f>
        <v>16572318</v>
      </c>
      <c r="P17" s="121">
        <f>P$15-P$16</f>
        <v>95636548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0</v>
      </c>
      <c r="I37" s="128">
        <v>0</v>
      </c>
      <c r="J37" s="262">
        <f>'Pt 1 Summary of Data'!K60</f>
        <v>0</v>
      </c>
      <c r="K37" s="262">
        <f>SUM(H37:J37)</f>
        <v>0</v>
      </c>
      <c r="L37" s="318"/>
      <c r="M37" s="127">
        <v>10817</v>
      </c>
      <c r="N37" s="128">
        <v>7741</v>
      </c>
      <c r="O37" s="262">
        <f>'Pt 1 Summary of Data'!Q60</f>
        <v>4127.083333333333</v>
      </c>
      <c r="P37" s="262">
        <f>SUM(M37:O37)</f>
        <v>22685.083333333332</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1.7543277777777779E-2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 ca="1">IF(OR(P$37&lt;1000,P$37&gt;=75000),0,P$38*P$40)</f>
        <v>1.7543277777777779E-2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165723</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v>
      </c>
      <c r="D4" s="155">
        <f>'Pt 1 Summary of Data'!J56</f>
        <v>0</v>
      </c>
      <c r="E4" s="155">
        <f>'Pt 1 Summary of Data'!P56</f>
        <v>2169</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15</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165723</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165722.98000000001</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912129</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4208.87</v>
      </c>
      <c r="F22" s="218">
        <v>0</v>
      </c>
      <c r="G22" s="218">
        <v>0</v>
      </c>
      <c r="H22" s="218">
        <v>0</v>
      </c>
      <c r="I22" s="365"/>
      <c r="J22" s="365"/>
      <c r="K22" s="374"/>
    </row>
    <row r="23" spans="2:12" s="11" customFormat="1" ht="100.15" customHeight="1" x14ac:dyDescent="0.2">
      <c r="B23" s="108" t="s">
        <v>212</v>
      </c>
      <c r="C23" s="2" t="s">
        <v>568</v>
      </c>
      <c r="D23" s="6"/>
      <c r="E23" s="6"/>
      <c r="F23" s="6"/>
      <c r="G23" s="6"/>
      <c r="H23" s="6"/>
      <c r="I23" s="6"/>
      <c r="J23" s="6"/>
      <c r="K23" s="5"/>
    </row>
    <row r="24" spans="2:12" s="11" customFormat="1" ht="100.15" customHeight="1" x14ac:dyDescent="0.2">
      <c r="B24" s="107" t="s">
        <v>213</v>
      </c>
      <c r="C24" s="1" t="s">
        <v>569</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2015-07-29T00:33:23Z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