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0" i="10"/>
  <c r="J16" i="10"/>
  <c r="K16" i="10" s="1"/>
  <c r="J11" i="10"/>
  <c r="K11" i="10" s="1"/>
  <c r="J10" i="10"/>
  <c r="G60" i="10"/>
  <c r="G59" i="10"/>
  <c r="G36" i="10"/>
  <c r="G35" i="10"/>
  <c r="G16" i="10"/>
  <c r="G10" i="10"/>
  <c r="G9" i="10"/>
  <c r="G8" i="10"/>
  <c r="F41" i="10"/>
  <c r="F10" i="10"/>
  <c r="E16" i="10"/>
  <c r="F16" i="10" s="1"/>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G20" i="10"/>
  <c r="K6" i="10"/>
  <c r="H17" i="10" s="1"/>
  <c r="L20" i="10"/>
  <c r="P6" i="10"/>
  <c r="W38" i="10"/>
  <c r="V13" i="10"/>
  <c r="X6" i="10"/>
  <c r="O45" i="10"/>
  <c r="E7" i="10"/>
  <c r="F7" i="10" s="1"/>
  <c r="E15" i="10"/>
  <c r="G15" i="10"/>
  <c r="K15" i="10"/>
  <c r="P15" i="10"/>
  <c r="P17" i="10" s="1"/>
  <c r="O17" i="10"/>
  <c r="X15" i="10"/>
  <c r="G58" i="10"/>
  <c r="G19" i="10" s="1"/>
  <c r="L15" i="10"/>
  <c r="L19" i="10"/>
  <c r="T6" i="10"/>
  <c r="AB13" i="10"/>
  <c r="AA13" i="10"/>
  <c r="AB38" i="10"/>
  <c r="J7" i="10"/>
  <c r="K7" i="10" s="1"/>
  <c r="O7" i="10"/>
  <c r="P7" i="10" s="1"/>
  <c r="S15" i="10"/>
  <c r="W7" i="10"/>
  <c r="X7" i="10" s="1"/>
  <c r="AA15" i="10"/>
  <c r="P38" i="10"/>
  <c r="G7" i="10"/>
  <c r="H45" i="10" l="1"/>
  <c r="AA17" i="10"/>
  <c r="AA46" i="10" s="1"/>
  <c r="AB39" i="10" s="1"/>
  <c r="AB15" i="10"/>
  <c r="AB17" i="10" s="1"/>
  <c r="F15" i="10"/>
  <c r="F17" i="10" s="1"/>
  <c r="W46" i="10"/>
  <c r="X38" i="10"/>
  <c r="J38" i="10"/>
  <c r="E38" i="10"/>
  <c r="AB42" i="10"/>
  <c r="AB53" i="10"/>
  <c r="H11" i="16" s="1"/>
  <c r="AB52" i="10"/>
  <c r="AB46" i="10"/>
  <c r="W17" i="10"/>
  <c r="J17" i="10"/>
  <c r="U13" i="10"/>
  <c r="U17" i="10"/>
  <c r="I17" i="10"/>
  <c r="I45" i="10" s="1"/>
  <c r="P53" i="10"/>
  <c r="E11" i="16" s="1"/>
  <c r="P39" i="10"/>
  <c r="P52" i="10"/>
  <c r="P45" i="10"/>
  <c r="P42" i="10"/>
  <c r="S17" i="10"/>
  <c r="T15" i="10"/>
  <c r="Q17" i="10"/>
  <c r="X17" i="10"/>
  <c r="K17" i="10"/>
  <c r="V17" i="10"/>
  <c r="V46" i="10" s="1"/>
  <c r="J12" i="10"/>
  <c r="I12" i="10"/>
  <c r="K12" i="10" s="1"/>
  <c r="E12" i="10"/>
  <c r="S13" i="10"/>
  <c r="S38" i="10"/>
  <c r="Q13" i="10"/>
  <c r="L32" i="10"/>
  <c r="L27" i="10"/>
  <c r="L23" i="10"/>
  <c r="L24" i="10"/>
  <c r="L22" i="10"/>
  <c r="G27" i="10"/>
  <c r="G23" i="10"/>
  <c r="G22" i="10"/>
  <c r="G32" i="10"/>
  <c r="G24" i="10"/>
  <c r="W13" i="10"/>
  <c r="O12" i="10"/>
  <c r="P12" i="10" s="1"/>
  <c r="H12" i="10"/>
  <c r="X13" i="10" l="1"/>
  <c r="U46" i="10"/>
  <c r="AB48" i="10"/>
  <c r="AB51" i="10" s="1"/>
  <c r="AB47" i="10"/>
  <c r="J45" i="10"/>
  <c r="K38" i="10"/>
  <c r="G21" i="10"/>
  <c r="G26" i="10" s="1"/>
  <c r="G25" i="10" s="1"/>
  <c r="G28" i="10" s="1"/>
  <c r="G30" i="10"/>
  <c r="G31" i="10" s="1"/>
  <c r="G29" i="10" s="1"/>
  <c r="G33" i="10" s="1"/>
  <c r="G34" i="10" s="1"/>
  <c r="L21" i="10"/>
  <c r="L26" i="10" s="1"/>
  <c r="L25" i="10" s="1"/>
  <c r="L28" i="10" s="1"/>
  <c r="L30" i="10"/>
  <c r="L31" i="10" s="1"/>
  <c r="L29" i="10" s="1"/>
  <c r="L33" i="10" s="1"/>
  <c r="L34" i="10" s="1"/>
  <c r="S46" i="10"/>
  <c r="T38" i="10"/>
  <c r="F38" i="10"/>
  <c r="D12" i="10"/>
  <c r="D17" i="10"/>
  <c r="D45" i="10" s="1"/>
  <c r="Q46" i="10"/>
  <c r="T13" i="10"/>
  <c r="P47" i="10"/>
  <c r="P48" i="10"/>
  <c r="P51" i="10" s="1"/>
  <c r="C12" i="10"/>
  <c r="E17" i="10"/>
  <c r="E45" i="10" s="1"/>
  <c r="C17" i="10"/>
  <c r="T17" i="10"/>
  <c r="R17" i="10"/>
  <c r="R46" i="10" s="1"/>
  <c r="R13" i="10"/>
  <c r="X53" i="10"/>
  <c r="G11" i="16" s="1"/>
  <c r="X39" i="10"/>
  <c r="X52" i="10"/>
  <c r="X46" i="10"/>
  <c r="X42" i="10"/>
  <c r="T42" i="10" l="1"/>
  <c r="T53" i="10"/>
  <c r="F11" i="16" s="1"/>
  <c r="T39" i="10"/>
  <c r="T52" i="10"/>
  <c r="T46" i="10"/>
  <c r="F12" i="10"/>
  <c r="C45" i="10"/>
  <c r="X47" i="10"/>
  <c r="X48" i="10"/>
  <c r="X51" i="10" s="1"/>
  <c r="F42" i="10"/>
  <c r="F53" i="10"/>
  <c r="C11" i="16" s="1"/>
  <c r="F39" i="10"/>
  <c r="F45" i="10"/>
  <c r="F52" i="10"/>
  <c r="K53" i="10"/>
  <c r="D11" i="16" s="1"/>
  <c r="K39" i="10"/>
  <c r="K42" i="10"/>
  <c r="K52" i="10"/>
  <c r="K45" i="10"/>
  <c r="K47" i="10" l="1"/>
  <c r="K48" i="10"/>
  <c r="K51" i="10" s="1"/>
  <c r="F47" i="10"/>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<sst xmlns="http://schemas.openxmlformats.org/spreadsheetml/2006/main" count="570" uniqueCount="508">
  <si>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</si>
  <si>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</si>
  <si>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</si>
  <si>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</si>
  <si>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</si>
  <si>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</si>
  <si>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</si>
  <si>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</si>
  <si>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</si>
  <si>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</si>
  <si>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</si>
  <si>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</si>
  <si>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</si>
  <si>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</si>
  <si>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</si>
  <si>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</si>
  <si>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</si>
  <si>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</si>
  <si>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</si>
  <si>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</si>
  <si>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</si>
  <si>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</si>
  <si>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</si>
  <si>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</si>
  <si>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</si>
  <si>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</si>
  <si>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</si>
  <si>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</si>
  <si>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</si>
  <si>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</si>
  <si>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</si>
  <si>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</si>
  <si>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</si>
  <si>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</si>
  <si>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</si>
  <si>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</si>
  <si>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</si>
  <si>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</si>
  <si>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</si>
  <si>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</si>
  <si>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</si>
  <si>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</si>
  <si>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</si>
  <si>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</si>
  <si>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</si>
  <si>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</si>
  <si>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</si>
  <si>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</si>
  <si>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</si>
  <si>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</si>
  <si>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</si>
  <si>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</si>
  <si>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</si>
  <si>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</si>
  <si>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</si>
  <si>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</si>
  <si>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</si>
  <si>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</si>
  <si>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</si>
  <si>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</si>
  <si>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</si>
  <si>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</si>
  <si>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</si>
  <si>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</si>
  <si>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</si>
  <si>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</si>
  <si>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</si>
  <si>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</si>
  <si>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</si>
  <si>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</si>
  <si>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</si>
  <si>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</si>
  <si>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</si>
  <si>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</si>
  <si>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</si>
  <si>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</si>
  <si>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</si>
  <si>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</si>
  <si>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</si>
  <si>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</si>
  <si>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</si>
  <si>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</si>
  <si>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</si>
  <si>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</si>
  <si>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</si>
  <si>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</si>
  <si>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</si>
  <si>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</si>
  <si>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</si>
  <si>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</si>
  <si>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</si>
  <si>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</si>
  <si>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</si>
  <si>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</si>
  <si>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</si>
  <si>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</si>
  <si>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</si>
  <si>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</si>
  <si>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</si>
  <si>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</si>
  <si>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</si>
  <si>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</si>
  <si>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</si>
  <si>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</si>
  <si>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</si>
  <si>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</si>
  <si>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</si>
  <si>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</si>
  <si>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</si>
  <si>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</si>
  <si>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</si>
  <si>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</si>
  <si>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</si>
  <si>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</si>
  <si>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</si>
  <si>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</si>
  <si>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</si>
  <si>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</si>
  <si>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</si>
  <si>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</si>
  <si>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</si>
  <si>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</si>
  <si>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</si>
  <si>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</si>
  <si>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</si>
  <si>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</si>
  <si>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</si>
  <si>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</si>
  <si>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</si>
  <si>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</si>
  <si>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</si>
  <si>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</si>
  <si>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</si>
  <si>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</si>
  <si>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</si>
  <si>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</si>
  <si>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</si>
  <si>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</si>
  <si>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</si>
  <si>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</si>
  <si>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</si>
  <si>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</si>
  <si>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</si>
  <si>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</si>
  <si>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</si>
  <si>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</si>
  <si>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</si>
  <si>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</si>
  <si>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</si>
  <si>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</si>
  <si>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</si>
  <si>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</si>
  <si>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</si>
  <si>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</si>
  <si>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</si>
  <si>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</si>
  <si>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</si>
  <si>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</si>
  <si>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</si>
  <si>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</si>
  <si>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</si>
  <si>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</si>
  <si>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</si>
  <si>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</si>
  <si>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</si>
  <si>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</si>
  <si>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</si>
  <si>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</si>
  <si>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</si>
  <si>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</si>
  <si>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</si>
  <si>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</si>
  <si>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</si>
  <si>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</si>
  <si>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</si>
  <si>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</si>
  <si>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</si>
  <si>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</si>
  <si>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</si>
  <si>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</si>
  <si>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</si>
  <si>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</si>
  <si>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</si>
  <si>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</si>
  <si>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</si>
  <si>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</si>
  <si>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</si>
  <si>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</si>
  <si>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</si>
  <si>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</si>
  <si>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</si>
  <si>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</si>
  <si>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</si>
  <si>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</si>
  <si>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</si>
  <si>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</si>
  <si>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</si>
  <si>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</si>
  <si>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</si>
  <si>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</si>
  <si>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</si>
  <si>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</si>
  <si>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</si>
  <si>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</si>
  <si>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</si>
  <si>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</si>
  <si>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</si>
  <si>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</si>
  <si>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</si>
  <si>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</si>
  <si>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</si>
  <si>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</si>
  <si>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</si>
  <si>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</si>
  <si>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</si>
  <si>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</si>
  <si>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</si>
  <si>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</si>
  <si>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</si>
  <si>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</si>
  <si>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</si>
  <si>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</si>
  <si>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</si>
  <si>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</si>
  <si>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</si>
  <si>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</si>
  <si>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</si>
  <si>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</si>
  <si>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</si>
  <si>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</si>
  <si>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</si>
  <si>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</si>
  <si>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</si>
  <si>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</si>
  <si>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</si>
  <si>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</si>
  <si>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</si>
  <si>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</si>
  <si>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</si>
  <si>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</si>
  <si>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</si>
  <si>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</si>
  <si>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</si>
  <si>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</si>
  <si>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</si>
  <si>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</si>
  <si>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</si>
  <si>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</si>
  <si>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</si>
  <si>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</si>
  <si>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</si>
  <si>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</si>
  <si>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</si>
  <si>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</si>
  <si>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</si>
  <si>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</si>
  <si>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</si>
  <si>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</si>
  <si>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</si>
  <si>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</si>
  <si>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</si>
  <si>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</si>
  <si>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</si>
  <si>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</si>
  <si>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</si>
  <si>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</si>
  <si>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</si>
  <si>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</si>
  <si>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</si>
  <si>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</si>
  <si>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</si>
  <si>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</si>
  <si>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</si>
  <si>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</si>
  <si>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</si>
  <si>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</si>
  <si>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</si>
  <si>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</si>
  <si>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</si>
  <si>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</si>
  <si>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</si>
  <si>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</si>
  <si>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</si>
  <si>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</si>
  <si>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</si>
  <si>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</si>
  <si>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</si>
  <si>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</si>
  <si>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</si>
  <si>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</si>
  <si>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</si>
  <si>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</si>
  <si>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</si>
  <si>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</si>
  <si>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</si>
  <si>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</si>
  <si>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</si>
  <si>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</si>
  <si>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</si>
  <si>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</si>
  <si>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</si>
  <si>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</si>
  <si>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</si>
  <si>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</si>
  <si>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</si>
  <si>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</si>
  <si>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</si>
  <si>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</si>
  <si>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</si>
  <si>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</si>
  <si>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</si>
  <si>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</si>
  <si>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</si>
  <si>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</si>
  <si>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</si>
  <si>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</si>
  <si>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</si>
  <si>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</si>
  <si>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</si>
  <si>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</si>
  <si>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</si>
  <si>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</si>
  <si>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</si>
  <si>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</si>
  <si>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</si>
  <si>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</si>
  <si>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</si>
  <si>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</si>
  <si>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</si>
  <si>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</si>
  <si>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</si>
  <si>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</si>
  <si>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</si>
  <si>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</si>
  <si>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</si>
  <si>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</si>
  <si>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</si>
  <si>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</si>
  <si>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</si>
  <si>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</si>
  <si>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</si>
  <si>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</si>
  <si>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</si>
  <si>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</si>
  <si>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</si>
  <si>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</si>
  <si>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</si>
  <si>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</si>
  <si>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</si>
  <si>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</si>
  <si>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</si>
  <si>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</si>
  <si>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</si>
  <si>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</si>
  <si>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</si>
  <si>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</si>
  <si>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</si>
  <si>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</si>
  <si>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</si>
  <si>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</si>
  <si>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</si>
  <si>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</si>
  <si>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</si>
  <si>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</si>
  <si>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</si>
  <si>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</si>
  <si>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</si>
  <si>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</si>
  <si>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</si>
  <si>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</si>
  <si>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</si>
  <si>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</si>
  <si>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</si>
  <si>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</si>
  <si>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</si>
  <si>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</si>
  <si>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</si>
  <si>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</si>
  <si>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</si>
  <si>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</si>
  <si>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</si>
  <si>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</si>
  <si>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</si>
  <si>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</si>
  <si>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</si>
  <si>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</si>
  <si>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</si>
  <si>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</si>
  <si>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</si>
  <si>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</si>
  <si>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</si>
  <si>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</si>
  <si>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</si>
  <si>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</si>
  <si>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</si>
  <si>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</si>
  <si>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</si>
  <si>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</si>
  <si>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</si>
  <si>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</si>
  <si>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</si>
  <si>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</si>
  <si>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</si>
  <si>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</si>
  <si>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</si>
  <si>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</si>
  <si>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</si>
  <si>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</si>
  <si>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</si>
  <si>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</si>
  <si>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</si>
  <si>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</si>
  <si>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</si>
  <si>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</si>
  <si>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</si>
  <si>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</si>
  <si>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</si>
  <si>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</si>
  <si>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</si>
  <si>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</si>
  <si>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</si>
  <si>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</si>
  <si>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</si>
  <si>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</si>
  <si>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</si>
  <si>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</si>
  <si>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</si>
  <si>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</si>
  <si>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</si>
  <si>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</si>
  <si>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</si>
  <si>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</si>
  <si>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</si>
  <si>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</si>
  <si>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</si>
  <si>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</si>
  <si>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</si>
  <si>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</si>
  <si>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</si>
  <si>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</si>
  <si>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</si>
  <si>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</si>
  <si>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</si>
  <si>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</si>
  <si>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</si>
  <si>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</si>
  <si>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</si>
  <si>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</si>
  <si>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</si>
  <si>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</si>
  <si>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</si>
  <si>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</si>
  <si>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</si>
  <si>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</si>
  <si>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</si>
  <si>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</si>
  <si>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</si>
  <si>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</si>
  <si>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</si>
  <si>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</si>
  <si>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</si>
  <si>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</si>
  <si>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</si>
  <si>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</si>
  <si>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</si>
  <si>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</si>
  <si>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</si>
  <si>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</si>
  <si>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</si>
  <si>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</si>
  <si>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</si>
  <si>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</si>
  <si>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</si>
  <si>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</si>
  <si>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</si>
  <si>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</si>
  <si>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</si>
  <si>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</si>
  <si>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</si>
  <si>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</si>
  <si>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</si>
  <si>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</si>
  <si>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</si>
  <si>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</si>
  <si>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</si>
  <si>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</si>
  <si>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</si>
  <si>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</si>
  <si>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</si>
  <si>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</si>
  <si>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</si>
  <si>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</si>
  <si>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</si>
  <si>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</si>
  <si>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</si>
  <si>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</si>
  <si>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</si>
  <si>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</si>
  <si>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</si>
  <si>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</si>
  <si>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</si>
  <si>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</si>
  <si>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</si>
  <si>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</si>
  <si>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</si>
  <si>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64620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</si>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</sst>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6725363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190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12322</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-17</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124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3466711</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17</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907819</v>
      </c>
      <c r="AU25" s="226">
        <v>0</v>
      </c>
      <c r="AV25" s="226">
        <v>351523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790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9065</v>
      </c>
      <c r="AU28" s="226">
        <v>0</v>
      </c>
      <c r="AV28" s="226">
        <v>34926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20862</v>
      </c>
      <c r="AU30" s="226">
        <v>0</v>
      </c>
      <c r="AV30" s="226">
        <v>913</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115635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65</v>
      </c>
      <c r="AU37" s="232">
        <v>0</v>
      </c>
      <c r="AV37" s="232">
        <v>36652</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5242</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51</v>
      </c>
      <c r="AU39" s="226">
        <v>0</v>
      </c>
      <c r="AV39" s="226">
        <v>892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190</v>
      </c>
      <c r="AU40" s="226">
        <v>0</v>
      </c>
      <c r="AV40" s="226">
        <v>5742</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968</v>
      </c>
      <c r="AU41" s="226">
        <v>0</v>
      </c>
      <c r="AV41" s="226">
        <v>16282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664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7418</v>
      </c>
      <c r="AU44" s="232">
        <v>0</v>
      </c>
      <c r="AV44" s="232">
        <v>182244</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355</v>
      </c>
      <c r="AU45" s="226">
        <v>0</v>
      </c>
      <c r="AV45" s="226">
        <v>-158</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29625</v>
      </c>
      <c r="AU46" s="226">
        <v>0</v>
      </c>
      <c r="AV46" s="226">
        <v>58379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99622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198933</v>
      </c>
      <c r="AU51" s="226">
        <v>0</v>
      </c>
      <c r="AV51" s="226">
        <v>942854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20</v>
      </c>
      <c r="AU53" s="226">
        <v>0</v>
      </c>
      <c r="AV53" s="226">
        <v>1957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2364343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146</v>
      </c>
      <c r="AU56" s="236">
        <v>0</v>
      </c>
      <c r="AV56" s="236">
        <v>5026</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238</v>
      </c>
      <c r="AU57" s="239">
        <v>0</v>
      </c>
      <c r="AV57" s="239">
        <v>10026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7</v>
      </c>
      <c r="AU58" s="239">
        <v>0</v>
      </c>
      <c r="AV58" s="239">
        <v>16</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1984</v>
      </c>
      <c r="AU59" s="239">
        <v>0</v>
      </c>
      <c r="AV59" s="239">
        <v>125441</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165.33333333333334</v>
      </c>
      <c r="AU60" s="242">
        <f>AU$59/12</f>
        <v>0</v>
      </c>
      <c r="AV60" s="242">
        <f>AV$59/12</f>
        <v>10453.416666666666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116212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38296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-661</v>
      </c>
      <c r="E5" s="332">
        <v>-661</v>
      </c>
      <c r="F5" s="332"/>
      <c r="G5" s="334"/>
      <c r="H5" s="334"/>
      <c r="I5" s="331">
        <v>0</v>
      </c>
      <c r="J5" s="331">
        <v>0</v>
      </c>
      <c r="K5" s="332">
        <v>0</v>
      </c>
      <c r="L5" s="332"/>
      <c r="M5" s="332"/>
      <c r="N5" s="332"/>
      <c r="O5" s="331"/>
      <c r="P5" s="331">
        <v>-509</v>
      </c>
      <c r="Q5" s="332">
        <v>-509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6680734</v>
      </c>
      <c r="AU5" s="333">
        <v>0</v>
      </c>
      <c r="AV5" s="375"/>
      <c r="AW5" s="379"/>
    </row>
    <row r="6" spans="2:49" x14ac:dyDescent="0.2">
      <c r="B6" s="349" t="s">
        <v>278</v>
      </c>
      <c r="C6" s="337" t="s">
        <v>8</v>
      </c>
      <c r="D6" s="324">
        <v>661</v>
      </c>
      <c r="E6" s="325">
        <v>661</v>
      </c>
      <c r="F6" s="325"/>
      <c r="G6" s="326"/>
      <c r="H6" s="326"/>
      <c r="I6" s="324">
        <v>0</v>
      </c>
      <c r="J6" s="324">
        <v>0</v>
      </c>
      <c r="K6" s="325">
        <v>0</v>
      </c>
      <c r="L6" s="325"/>
      <c r="M6" s="325"/>
      <c r="N6" s="325"/>
      <c r="O6" s="324"/>
      <c r="P6" s="324">
        <v>509</v>
      </c>
      <c r="Q6" s="325">
        <v>509</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48496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2658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1209</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v>
      </c>
      <c r="E23" s="368"/>
      <c r="F23" s="368"/>
      <c r="G23" s="368"/>
      <c r="H23" s="368"/>
      <c r="I23" s="370"/>
      <c r="J23" s="324">
        <v>0</v>
      </c>
      <c r="K23" s="368"/>
      <c r="L23" s="368"/>
      <c r="M23" s="368"/>
      <c r="N23" s="368"/>
      <c r="O23" s="370"/>
      <c r="P23" s="324">
        <v>124</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3580941</v>
      </c>
      <c r="AU23" s="327">
        <v>0</v>
      </c>
      <c r="AV23" s="374"/>
      <c r="AW23" s="380"/>
    </row>
    <row r="24" spans="2:49" ht="28.5" customHeight="1" x14ac:dyDescent="0.2">
      <c r="B24" s="351" t="s">
        <v>114</v>
      </c>
      <c r="C24" s="337"/>
      <c r="D24" s="371"/>
      <c r="E24" s="325">
        <v>-17</v>
      </c>
      <c r="F24" s="325"/>
      <c r="G24" s="325"/>
      <c r="H24" s="325"/>
      <c r="I24" s="324">
        <v>0</v>
      </c>
      <c r="J24" s="371"/>
      <c r="K24" s="325">
        <v>0</v>
      </c>
      <c r="L24" s="325"/>
      <c r="M24" s="325"/>
      <c r="N24" s="325"/>
      <c r="O24" s="324"/>
      <c r="P24" s="371"/>
      <c r="Q24" s="325">
        <v>124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900234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1014464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17</v>
      </c>
      <c r="E50" s="369"/>
      <c r="F50" s="369"/>
      <c r="G50" s="369"/>
      <c r="H50" s="369"/>
      <c r="I50" s="371"/>
      <c r="J50" s="324">
        <v>0</v>
      </c>
      <c r="K50" s="369"/>
      <c r="L50" s="369"/>
      <c r="M50" s="369"/>
      <c r="N50" s="369"/>
      <c r="O50" s="371"/>
      <c r="P50" s="324">
        <v>-124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-17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124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3466711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99944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79867</v>
      </c>
      <c r="D6" s="404">
        <v>-4843</v>
      </c>
      <c r="E6" s="406">
        <f>SUM('Pt 1 Summary of Data'!E$12,'Pt 1 Summary of Data'!E$22)+SUM('Pt 1 Summary of Data'!G$12,'Pt 1 Summary of Data'!G$22)-SUM('Pt 1 Summary of Data'!H$12,'Pt 1 Summary of Data'!H$22)</f>
        <v>-17</v>
      </c>
      <c r="F6" s="406">
        <f>SUM(C6:E6)</f>
        <v>75007</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30</v>
      </c>
      <c r="O6" s="406">
        <f>SUM('Pt 1 Summary of Data'!Q$12,'Pt 1 Summary of Data'!Q$22)+SUM('Pt 1 Summary of Data'!S$12,'Pt 1 Summary of Data'!S$22)-SUM('Pt 1 Summary of Data'!T$12,'Pt 1 Summary of Data'!T$22)</f>
        <v>124</v>
      </c>
      <c r="P6" s="406">
        <f>SUM(M6:O6)</f>
        <v>154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102</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102</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79969</v>
      </c>
      <c r="D12" s="406">
        <f>SUM(D$6:D$7) - SUM(D$8:D$11)+IF(AND(OR('Company Information'!$C$12="District of Columbia",'Company Information'!$C$12="Massachusetts",'Company Information'!$C$12="Vermont"),SUM($C$6:$F$11,$C$15:$F$16,$C$38:$D$38)&lt;&gt;0),SUM(I$6:I$7) - SUM(I$10:I$11),0)</f>
        <v>-4843</v>
      </c>
      <c r="E12" s="406">
        <f>SUM(E$6:E$7)-SUM(E$8:E$11)+IF(AND(OR('Company Information'!$C$12="District of Columbia",'Company Information'!$C$12="Massachusetts",'Company Information'!$C$12="Vermont"),SUM($C$6:$F$11,$C$15:$F$16,$C$38:$D$38)&lt;&gt;0),SUM(J$6:J$7)-SUM(J$10:J$11),0)</f>
        <v>-17</v>
      </c>
      <c r="F12" s="406">
        <f>IFERROR(SUM(C$12:E$12)+C$17*MAX(0,E$50-C$50)+D$17*MAX(0,E$50-D$50),0)</f>
        <v>75109</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30</v>
      </c>
      <c r="O12" s="406">
        <f>SUM(O$6:O$7)</f>
        <v>124</v>
      </c>
      <c r="P12" s="406">
        <f>SUM(M$12:O$12)+M$17*MAX(0,O$50-M$50)+N$17*MAX(0,O$50-N$50)</f>
        <v>154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23701</v>
      </c>
      <c r="D15" s="409">
        <v>0</v>
      </c>
      <c r="E15" s="401">
        <f>SUM('Pt 1 Summary of Data'!E$5:E$7)+SUM('Pt 1 Summary of Data'!G$5:G$7)-SUM('Pt 1 Summary of Data'!H$5:H$7)-SUM(E$9:E$11)</f>
        <v>0</v>
      </c>
      <c r="F15" s="401">
        <f>SUM(C15:E15)</f>
        <v>23701</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-20487</v>
      </c>
      <c r="D16" s="404">
        <v>632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-19855</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44188</v>
      </c>
      <c r="D17" s="406">
        <f>D$15-D$16+IF(AND(OR('Company Information'!$C$12="District of Columbia",'Company Information'!$C$12="Massachusetts",'Company Information'!$C$12="Vermont"),SUM($C$6:$F$11,$C$15:$F$16,$C$38:$D$38)&lt;&gt;0),I$15-I$16,0)</f>
        <v>-632</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43556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2016-07-29T13:57:09Z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