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44" i="10" s="1"/>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c r="P37" i="10"/>
  <c r="T37" i="10"/>
  <c r="F37" i="10"/>
  <c r="AB37" i="10"/>
  <c r="J6" i="10"/>
  <c r="L29" i="10"/>
  <c r="L25" i="10"/>
  <c r="L21" i="10"/>
  <c r="L28" i="10"/>
  <c r="L24" i="10"/>
  <c r="L23" i="10" s="1"/>
  <c r="K15" i="10"/>
  <c r="K37" i="10"/>
  <c r="F6" i="10"/>
  <c r="S6" i="10"/>
  <c r="AA6" i="10"/>
  <c r="L20" i="10"/>
  <c r="T15" i="10"/>
  <c r="X37" i="10"/>
  <c r="O6" i="10"/>
  <c r="X6" i="10"/>
  <c r="F15" i="10"/>
  <c r="J7" i="10"/>
  <c r="K7" i="10" s="1"/>
  <c r="S7" i="10"/>
  <c r="T7" i="10" s="1"/>
  <c r="Z45" i="10"/>
  <c r="AA15" i="10"/>
  <c r="E7" i="10"/>
  <c r="F7" i="10" s="1"/>
  <c r="L19" i="10"/>
  <c r="O7" i="10"/>
  <c r="P7" i="10" s="1"/>
  <c r="W15" i="10"/>
  <c r="G7" i="10"/>
  <c r="G28" i="10" s="1"/>
  <c r="L27" i="10" l="1"/>
  <c r="T6" i="10"/>
  <c r="S17" i="10" s="1"/>
  <c r="S45" i="10" s="1"/>
  <c r="Q17" i="10"/>
  <c r="S13" i="10"/>
  <c r="R17" i="10"/>
  <c r="R45" i="10" s="1"/>
  <c r="Q13" i="10"/>
  <c r="R13" i="10"/>
  <c r="G19" i="10"/>
  <c r="G24" i="10" s="1"/>
  <c r="E12" i="10"/>
  <c r="G21" i="10"/>
  <c r="K6" i="10"/>
  <c r="J17" i="10" s="1"/>
  <c r="J44" i="10" s="1"/>
  <c r="P51" i="10"/>
  <c r="P52" i="10" s="1"/>
  <c r="E11" i="16" s="1"/>
  <c r="P46" i="10"/>
  <c r="P38" i="10"/>
  <c r="P44" i="10"/>
  <c r="P47" i="10" s="1"/>
  <c r="P50" i="10" s="1"/>
  <c r="P41" i="10"/>
  <c r="G20" i="10"/>
  <c r="C17" i="10"/>
  <c r="G25" i="10"/>
  <c r="W17" i="10"/>
  <c r="W45" i="10" s="1"/>
  <c r="X15" i="10"/>
  <c r="AA17" i="10"/>
  <c r="AA45" i="10" s="1"/>
  <c r="AB15" i="10"/>
  <c r="AB17" i="10" s="1"/>
  <c r="AB45" i="10" s="1"/>
  <c r="AB47" i="10" s="1"/>
  <c r="AB50" i="10" s="1"/>
  <c r="E17" i="10"/>
  <c r="E44" i="10" s="1"/>
  <c r="W13" i="10"/>
  <c r="O12" i="10"/>
  <c r="P12" i="10" s="1"/>
  <c r="P6" i="10"/>
  <c r="T17" i="10"/>
  <c r="T45" i="10" s="1"/>
  <c r="T47" i="10" s="1"/>
  <c r="T50" i="10" s="1"/>
  <c r="AA13" i="10"/>
  <c r="AB6" i="10"/>
  <c r="AB13" i="10" s="1"/>
  <c r="C12" i="10"/>
  <c r="G29" i="10"/>
  <c r="AB41" i="10"/>
  <c r="AB51" i="10"/>
  <c r="AB52" i="10" s="1"/>
  <c r="H11" i="16" s="1"/>
  <c r="AB46" i="10"/>
  <c r="AB38" i="10"/>
  <c r="T51" i="10"/>
  <c r="T52" i="10" s="1"/>
  <c r="F11" i="16" s="1"/>
  <c r="T46" i="10"/>
  <c r="T38" i="10"/>
  <c r="T41" i="10"/>
  <c r="D12" i="10"/>
  <c r="F17" i="10"/>
  <c r="F44" i="10" s="1"/>
  <c r="F47" i="10" s="1"/>
  <c r="F50" i="10" s="1"/>
  <c r="X41" i="10"/>
  <c r="X51" i="10"/>
  <c r="X52" i="10" s="1"/>
  <c r="G11" i="16" s="1"/>
  <c r="X46" i="10"/>
  <c r="X38" i="10"/>
  <c r="D17" i="10"/>
  <c r="D44" i="10" s="1"/>
  <c r="K51" i="10"/>
  <c r="K52" i="10" s="1"/>
  <c r="D11" i="16" s="1"/>
  <c r="K46" i="10"/>
  <c r="K41" i="10"/>
  <c r="F51" i="10"/>
  <c r="F52" i="10" s="1"/>
  <c r="C11" i="16" s="1"/>
  <c r="F46" i="10"/>
  <c r="F41" i="10"/>
  <c r="L31" i="10" l="1"/>
  <c r="L32" i="10" s="1"/>
  <c r="L33" i="10" s="1"/>
  <c r="L26" i="10"/>
  <c r="L30" i="10" s="1"/>
  <c r="X17" i="10"/>
  <c r="X45" i="10" s="1"/>
  <c r="X47" i="10" s="1"/>
  <c r="X50" i="10" s="1"/>
  <c r="U17" i="10"/>
  <c r="V17" i="10"/>
  <c r="V45" i="10" s="1"/>
  <c r="V13" i="10"/>
  <c r="I17" i="10"/>
  <c r="I44" i="10" s="1"/>
  <c r="I12" i="10"/>
  <c r="H17" i="10"/>
  <c r="G23" i="10"/>
  <c r="G27" i="10" s="1"/>
  <c r="K17" i="10"/>
  <c r="K44" i="10" s="1"/>
  <c r="K47" i="10" s="1"/>
  <c r="K50" i="10" s="1"/>
  <c r="F12" i="10"/>
  <c r="C44" i="10"/>
  <c r="F38" i="10" s="1"/>
  <c r="H12" i="10"/>
  <c r="J12" i="10"/>
  <c r="Q45" i="10"/>
  <c r="T13" i="10"/>
  <c r="U13" i="10"/>
  <c r="G26" i="10" l="1"/>
  <c r="G30" i="10" s="1"/>
  <c r="G31" i="10"/>
  <c r="G32" i="10" s="1"/>
  <c r="G33" i="10" s="1"/>
  <c r="H44" i="10"/>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<sst xmlns="http://schemas.openxmlformats.org/spreadsheetml/2006/main" count="568" uniqueCount="506">
  <si>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</si>
  <si>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</si>
  <si>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</si>
  <si>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</si>
  <si>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</si>
  <si>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</si>
  <si>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</si>
  <si>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</si>
  <si>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</si>
  <si>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</si>
  <si>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</si>
  <si>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</si>
  <si>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</si>
  <si>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</si>
  <si>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</si>
  <si>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</si>
  <si>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</si>
  <si>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</si>
  <si>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</si>
  <si>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</si>
  <si>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</si>
  <si>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</si>
  <si>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</si>
  <si>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</si>
  <si>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</si>
  <si>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</si>
  <si>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</si>
  <si>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</si>
  <si>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</si>
  <si>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</si>
  <si>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</si>
  <si>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</si>
  <si>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</si>
  <si>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</si>
  <si>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</si>
  <si>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</si>
  <si>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</si>
  <si>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</si>
  <si>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</si>
  <si>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</si>
  <si>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</si>
  <si>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</si>
  <si>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</si>
  <si>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</si>
  <si>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</si>
  <si>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</si>
  <si>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</si>
  <si>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</si>
  <si>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</si>
  <si>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</si>
  <si>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</si>
  <si>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</si>
  <si>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</si>
  <si>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</si>
  <si>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</si>
  <si>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</si>
  <si>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</si>
  <si>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</si>
  <si>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</si>
  <si>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</si>
  <si>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</si>
  <si>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</si>
  <si>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</si>
  <si>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</si>
  <si>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</si>
  <si>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</si>
  <si>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</si>
  <si>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</si>
  <si>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</si>
  <si>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</si>
  <si>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</si>
  <si>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</si>
  <si>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</si>
  <si>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</si>
  <si>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</si>
  <si>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</si>
  <si>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</si>
  <si>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</si>
  <si>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</si>
  <si>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</si>
  <si>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</si>
  <si>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</si>
  <si>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</si>
  <si>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</si>
  <si>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</si>
  <si>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</si>
  <si>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</si>
  <si>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</si>
  <si>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</si>
  <si>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</si>
  <si>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</si>
  <si>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</si>
  <si>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</si>
  <si>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</si>
  <si>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</si>
  <si>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</si>
  <si>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</si>
  <si>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</si>
  <si>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</si>
  <si>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</si>
  <si>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</si>
  <si>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</si>
  <si>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</si>
  <si>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</si>
  <si>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</si>
  <si>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</si>
  <si>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</si>
  <si>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</si>
  <si>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</si>
  <si>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</si>
  <si>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</si>
  <si>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</si>
  <si>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</si>
  <si>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</si>
  <si>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</si>
  <si>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</si>
  <si>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</si>
  <si>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</si>
  <si>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</si>
  <si>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</si>
  <si>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</si>
  <si>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</si>
  <si>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</si>
  <si>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</si>
  <si>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</si>
  <si>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</si>
  <si>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</si>
  <si>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</si>
  <si>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</si>
  <si>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</si>
  <si>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</si>
  <si>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</si>
  <si>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</si>
  <si>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</si>
  <si>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</si>
  <si>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</si>
  <si>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</si>
  <si>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</si>
  <si>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</si>
  <si>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</si>
  <si>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</si>
  <si>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</si>
  <si>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</si>
  <si>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</si>
  <si>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</si>
  <si>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</si>
  <si>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</si>
  <si>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</si>
  <si>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</si>
  <si>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</si>
  <si>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</si>
  <si>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</si>
  <si>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</si>
  <si>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</si>
  <si>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</si>
  <si>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</si>
  <si>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</si>
  <si>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</si>
  <si>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</si>
  <si>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</si>
  <si>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</si>
  <si>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</si>
  <si>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</si>
  <si>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</si>
  <si>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</si>
  <si>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</si>
  <si>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</si>
  <si>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</si>
  <si>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</si>
  <si>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</si>
  <si>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</si>
  <si>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</si>
  <si>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</si>
  <si>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</si>
  <si>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</si>
  <si>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</si>
  <si>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</si>
  <si>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</si>
  <si>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</si>
  <si>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</si>
  <si>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</si>
  <si>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</si>
  <si>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</si>
  <si>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</si>
  <si>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</si>
  <si>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</si>
  <si>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</si>
  <si>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</si>
  <si>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</si>
  <si>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</si>
  <si>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</si>
  <si>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</si>
  <si>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</si>
  <si>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</si>
  <si>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</si>
  <si>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</si>
  <si>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</si>
  <si>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</si>
  <si>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</si>
  <si>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</si>
  <si>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</si>
  <si>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</si>
  <si>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</si>
  <si>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</si>
  <si>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</si>
  <si>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</si>
  <si>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</si>
  <si>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</si>
  <si>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</si>
  <si>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</si>
  <si>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</si>
  <si>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</si>
  <si>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</si>
  <si>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</si>
  <si>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</si>
  <si>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</si>
  <si>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</si>
  <si>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</si>
  <si>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</si>
  <si>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</si>
  <si>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</si>
  <si>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</si>
  <si>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</si>
  <si>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</si>
  <si>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</si>
  <si>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</si>
  <si>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</si>
  <si>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</si>
  <si>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</si>
  <si>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</si>
  <si>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</si>
  <si>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</si>
  <si>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</si>
  <si>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</si>
  <si>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</si>
  <si>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</si>
  <si>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</si>
  <si>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</si>
  <si>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</si>
  <si>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</si>
  <si>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</si>
  <si>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</si>
  <si>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</si>
  <si>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</si>
  <si>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</si>
  <si>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</si>
  <si>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</si>
  <si>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</si>
  <si>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</si>
  <si>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</si>
  <si>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</si>
  <si>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</si>
  <si>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</si>
  <si>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</si>
  <si>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</si>
  <si>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</si>
  <si>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</si>
  <si>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</si>
  <si>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</si>
  <si>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</si>
  <si>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</si>
  <si>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</si>
  <si>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</si>
  <si>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</si>
  <si>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</si>
  <si>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</si>
  <si>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</si>
  <si>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</si>
  <si>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</si>
  <si>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</si>
  <si>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</si>
  <si>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</si>
  <si>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</si>
  <si>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</si>
  <si>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</si>
  <si>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</si>
  <si>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</si>
  <si>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</si>
  <si>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</si>
  <si>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</si>
  <si>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</si>
  <si>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</si>
  <si>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</si>
  <si>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</si>
  <si>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</si>
  <si>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</si>
  <si>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</si>
  <si>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</si>
  <si>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</si>
  <si>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</si>
  <si>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</si>
  <si>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</si>
  <si>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</si>
  <si>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</si>
  <si>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</si>
  <si>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</si>
  <si>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</si>
  <si>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</si>
  <si>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</si>
  <si>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</si>
  <si>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</si>
  <si>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</si>
  <si>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</si>
  <si>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</si>
  <si>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</si>
  <si>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</si>
  <si>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</si>
  <si>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</si>
  <si>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</si>
  <si>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</si>
  <si>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</si>
  <si>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</si>
  <si>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</si>
  <si>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</si>
  <si>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</si>
  <si>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</si>
  <si>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</si>
  <si>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</si>
  <si>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</si>
  <si>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</si>
  <si>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</si>
  <si>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</si>
  <si>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</si>
  <si>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</si>
  <si>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</si>
  <si>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</si>
  <si>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</si>
  <si>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</si>
  <si>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</si>
  <si>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</si>
  <si>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</si>
  <si>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</si>
  <si>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</si>
  <si>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</si>
  <si>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</si>
  <si>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</si>
  <si>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</si>
  <si>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</si>
  <si>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</si>
  <si>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</si>
  <si>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</si>
  <si>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</si>
  <si>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</si>
  <si>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</si>
  <si>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</si>
  <si>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</si>
  <si>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</si>
  <si>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</si>
  <si>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</si>
  <si>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</si>
  <si>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</si>
  <si>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</si>
  <si>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</si>
  <si>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</si>
  <si>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</si>
  <si>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</si>
  <si>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</si>
  <si>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</si>
  <si>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</si>
  <si>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</si>
  <si>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</si>
  <si>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</si>
  <si>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</si>
  <si>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</si>
  <si>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</si>
  <si>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</si>
  <si>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</si>
  <si>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</si>
  <si>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</si>
  <si>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</si>
  <si>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</si>
  <si>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</si>
  <si>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</si>
  <si>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</si>
  <si>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</si>
  <si>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</si>
  <si>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</si>
  <si>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</si>
  <si>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</si>
  <si>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</si>
  <si>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</si>
  <si>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</si>
  <si>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</si>
  <si>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</si>
  <si>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</si>
  <si>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</si>
  <si>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</si>
  <si>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</si>
  <si>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</si>
  <si>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</si>
  <si>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</si>
  <si>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</si>
  <si>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</si>
  <si>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</si>
  <si>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</si>
  <si>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</si>
  <si>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</si>
  <si>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</si>
  <si>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</si>
  <si>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</si>
  <si>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</si>
  <si>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</si>
  <si>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</si>
  <si>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</si>
  <si>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</si>
  <si>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</si>
  <si>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</si>
  <si>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</si>
  <si>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</si>
  <si>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</si>
  <si>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</si>
  <si>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</si>
  <si>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</si>
  <si>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</si>
  <si>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</si>
  <si>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</si>
  <si>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</si>
  <si>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</si>
  <si>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</si>
  <si>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</si>
  <si>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</si>
  <si>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</si>
  <si>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</si>
  <si>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</si>
  <si>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</si>
  <si>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</si>
  <si>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</si>
  <si>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</si>
  <si>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</si>
  <si>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</si>
  <si>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</si>
  <si>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</si>
  <si>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</si>
  <si>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</si>
  <si>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</si>
  <si>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</si>
  <si>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</si>
  <si>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</si>
  <si>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</si>
  <si>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</si>
  <si>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</si>
  <si>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</si>
  <si>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</si>
  <si>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</si>
  <si>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</si>
  <si>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</si>
  <si>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</si>
  <si>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</si>
  <si>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</si>
  <si>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</si>
  <si>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</si>
  <si>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</si>
  <si>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</si>
  <si>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</si>
  <si>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</si>
  <si>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</si>
  <si>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</si>
  <si>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</si>
  <si>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</si>
  <si>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</si>
  <si>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</si>
  <si>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</si>
  <si>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</si>
  <si>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</si>
  <si>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</si>
  <si>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</si>
  <si>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</si>
  <si>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</si>
  <si>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</si>
  <si>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</si>
  <si>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</si>
  <si>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</si>
  <si>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</si>
  <si>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</si>
  <si>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</si>
  <si>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</si>
  <si>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</si>
  <si>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</si>
  <si>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</si>
  <si>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</si>
  <si>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</si>
  <si>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</si>
  <si>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</si>
  <si>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</si>
  <si>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</si>
  <si>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</si>
  <si>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</si>
  <si>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</si>
  <si>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</si>
  <si>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</si>
  <si>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</si>
  <si>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</si>
  <si>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</si>
  <si>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</si>
  <si>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</si>
  <si>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</si>
  <si>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</si>
  <si>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</si>
  <si>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</si>
  <si>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</si>
  <si>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</si>
  <si>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</si>
  <si>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</si>
  <si>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48754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</si>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</sst>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755</v>
      </c>
      <c r="E5" s="112">
        <f>'Pt 2 Premium and Claims'!E5+'Pt 2 Premium and Claims'!E6-'Pt 2 Premium and Claims'!E7-'Pt 2 Premium and Claims'!E13+'Pt 2 Premium and Claims'!E14+'Pt 2 Premium and Claims'!E15+'Pt 2 Premium and Claims'!E16+'Pt 2 Premium and Claims'!E17</f>
        <v>755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1214913</v>
      </c>
      <c r="AT5" s="113">
        <f>'Pt 2 Premium and Claims'!AT5+'Pt 2 Premium and Claims'!AT6-'Pt 2 Premium and Claims'!AT7-'Pt 2 Premium and Claims'!AT13+'Pt 2 Premium and Claims'!AT14</f>
        <v>3786857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-4427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1712</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-821</v>
      </c>
      <c r="E12" s="112">
        <f>'Pt 2 Premium and Claims'!E54</f>
        <v>-663</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-60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1146798</v>
      </c>
      <c r="AT12" s="113">
        <f>'Pt 2 Premium and Claims'!AT54</f>
        <v>3903192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1461424</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367240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-3116</v>
      </c>
      <c r="E25" s="116">
        <f>D25</f>
        <v>-3116</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-6671</v>
      </c>
      <c r="AT25" s="119">
        <v>-141878</v>
      </c>
      <c r="AU25" s="119">
        <v>0</v>
      </c>
      <c r="AV25" s="119">
        <v>686826</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8</v>
      </c>
      <c r="E27" s="116">
        <f>D27</f>
        <v>8</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15950</v>
      </c>
      <c r="AT27" s="119">
        <v>502</v>
      </c>
      <c r="AU27" s="119">
        <v>0</v>
      </c>
      <c r="AV27" s="320"/>
      <c r="AW27" s="324"/>
    </row>
    <row r="28" spans="1:49" s="11" customFormat="1" x14ac:dyDescent="0.2">
      <c r="A28" s="41"/>
      <c r="B28" s="164" t="s">
        <v>245</v>
      </c>
      <c r="C28" s="68"/>
      <c r="D28" s="115">
        <v>1</v>
      </c>
      <c r="E28" s="116">
        <f>D28</f>
        <v>1</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850</v>
      </c>
      <c r="AT28" s="119">
        <v>4910</v>
      </c>
      <c r="AU28" s="119">
        <v>0</v>
      </c>
      <c r="AV28" s="119">
        <v>121807</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11675</v>
      </c>
      <c r="AU30" s="119">
        <v>0</v>
      </c>
      <c r="AV30" s="119">
        <v>3790</v>
      </c>
      <c r="AW30" s="324"/>
    </row>
    <row r="31" spans="1:49" x14ac:dyDescent="0.2">
      <c r="B31" s="164" t="s">
        <v>248</v>
      </c>
      <c r="C31" s="68"/>
      <c r="D31" s="115">
        <v>13</v>
      </c>
      <c r="E31" s="116">
        <f>D31</f>
        <v>13</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66163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2337</v>
      </c>
      <c r="E35" s="116">
        <f>D35</f>
        <v>2337</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291</v>
      </c>
      <c r="AU35" s="119">
        <v>0</v>
      </c>
      <c r="AV35" s="119">
        <v>19253</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v>
      </c>
      <c r="E37" s="124">
        <v>2</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21321</v>
      </c>
      <c r="AT37" s="125">
        <v>74</v>
      </c>
      <c r="AU37" s="125">
        <v>0</v>
      </c>
      <c r="AV37" s="125">
        <v>148583</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v>
      </c>
      <c r="AU38" s="119">
        <v>0</v>
      </c>
      <c r="AV38" s="119">
        <v>12057</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81</v>
      </c>
      <c r="AU39" s="119">
        <v>0</v>
      </c>
      <c r="AV39" s="119">
        <v>4206</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132</v>
      </c>
      <c r="AU40" s="119">
        <v>0</v>
      </c>
      <c r="AV40" s="119">
        <v>25278</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448</v>
      </c>
      <c r="AU41" s="119">
        <v>0</v>
      </c>
      <c r="AV41" s="119">
        <v>59099</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10251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36</v>
      </c>
      <c r="E44" s="124">
        <v>36</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3503</v>
      </c>
      <c r="AU44" s="125">
        <v>0</v>
      </c>
      <c r="AV44" s="125">
        <v>604696</v>
      </c>
      <c r="AW44" s="323"/>
    </row>
    <row r="45" spans="1:49" x14ac:dyDescent="0.2">
      <c r="B45" s="167" t="s">
        <v>262</v>
      </c>
      <c r="C45" s="68" t="s">
        <v>19</v>
      </c>
      <c r="D45" s="115">
        <v>1</v>
      </c>
      <c r="E45" s="116">
        <f>D45</f>
        <v>1</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43</v>
      </c>
      <c r="AT45" s="119">
        <v>682</v>
      </c>
      <c r="AU45" s="119">
        <v>0</v>
      </c>
      <c r="AV45" s="119">
        <v>915</v>
      </c>
      <c r="AW45" s="324"/>
    </row>
    <row r="46" spans="1:49" x14ac:dyDescent="0.2">
      <c r="B46" s="167" t="s">
        <v>263</v>
      </c>
      <c r="C46" s="68" t="s">
        <v>20</v>
      </c>
      <c r="D46" s="115">
        <v>15</v>
      </c>
      <c r="E46" s="116">
        <f>D46</f>
        <v>15</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16374</v>
      </c>
      <c r="AU46" s="119">
        <v>0</v>
      </c>
      <c r="AV46" s="119">
        <v>206689</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80888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-123</v>
      </c>
      <c r="E49" s="116">
        <f>D49</f>
        <v>-123</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153</v>
      </c>
      <c r="AU49" s="119">
        <v>0</v>
      </c>
      <c r="AV49" s="119">
        <v>7055</v>
      </c>
      <c r="AW49" s="324"/>
    </row>
    <row r="50" spans="2:49" ht="25.5" x14ac:dyDescent="0.2">
      <c r="B50" s="161" t="s">
        <v>266</v>
      </c>
      <c r="C50" s="68"/>
      <c r="D50" s="115">
        <v>8139</v>
      </c>
      <c r="E50" s="116">
        <f>D50</f>
        <v>8139</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6515</v>
      </c>
      <c r="AT50" s="119">
        <v>726</v>
      </c>
      <c r="AU50" s="119">
        <v>0</v>
      </c>
      <c r="AV50" s="119">
        <v>24498</v>
      </c>
      <c r="AW50" s="324"/>
    </row>
    <row r="51" spans="2:49" x14ac:dyDescent="0.2">
      <c r="B51" s="161" t="s">
        <v>267</v>
      </c>
      <c r="C51" s="68"/>
      <c r="D51" s="115">
        <v>78</v>
      </c>
      <c r="E51" s="116">
        <f>D51</f>
        <v>78</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70113</v>
      </c>
      <c r="AT51" s="119">
        <v>101378</v>
      </c>
      <c r="AU51" s="119">
        <v>0</v>
      </c>
      <c r="AV51" s="119">
        <v>3626111</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60</v>
      </c>
      <c r="AT53" s="119">
        <v>9</v>
      </c>
      <c r="AU53" s="119">
        <v>0</v>
      </c>
      <c r="AV53" s="119">
        <v>12824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6842253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882</v>
      </c>
      <c r="AT56" s="129">
        <v>96</v>
      </c>
      <c r="AU56" s="129">
        <v>0</v>
      </c>
      <c r="AV56" s="129">
        <v>16586</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882</v>
      </c>
      <c r="AT57" s="132">
        <v>143</v>
      </c>
      <c r="AU57" s="132">
        <v>0</v>
      </c>
      <c r="AV57" s="132">
        <v>37983</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17</v>
      </c>
      <c r="AW58" s="316"/>
    </row>
    <row r="59" spans="2:49" x14ac:dyDescent="0.2">
      <c r="B59" s="167" t="s">
        <v>275</v>
      </c>
      <c r="C59" s="68" t="s">
        <v>27</v>
      </c>
      <c r="D59" s="130">
        <v>1</v>
      </c>
      <c r="E59" s="131">
        <v>1</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10695</v>
      </c>
      <c r="AT59" s="132">
        <v>1535</v>
      </c>
      <c r="AU59" s="132">
        <v>0</v>
      </c>
      <c r="AV59" s="132">
        <v>456931</v>
      </c>
      <c r="AW59" s="316"/>
    </row>
    <row r="60" spans="2:49" x14ac:dyDescent="0.2">
      <c r="B60" s="167" t="s">
        <v>276</v>
      </c>
      <c r="C60" s="68"/>
      <c r="D60" s="133">
        <f>D59/12</f>
        <v>8.3333333333333329E-2</v>
      </c>
      <c r="E60" s="134">
        <f>E59/12</f>
        <v>8.3333333333333329E-2</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891.25</v>
      </c>
      <c r="AT60" s="135">
        <f>AT59/12</f>
        <v>127.91666666666667</v>
      </c>
      <c r="AU60" s="135">
        <f>AU59/12</f>
        <v>0</v>
      </c>
      <c r="AV60" s="135">
        <f>AV59/12</f>
        <v>38077.583333333336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162819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55212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3543</v>
      </c>
      <c r="E5" s="124">
        <v>755</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1219684</v>
      </c>
      <c r="AT5" s="125">
        <v>3812104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13526</v>
      </c>
      <c r="AT6" s="119">
        <v>2995</v>
      </c>
      <c r="AU6" s="119">
        <v>0</v>
      </c>
      <c r="AV6" s="317"/>
      <c r="AW6" s="324"/>
    </row>
    <row r="7" spans="2:49" x14ac:dyDescent="0.2">
      <c r="B7" s="182" t="s">
        <v>280</v>
      </c>
      <c r="C7" s="139" t="s">
        <v>9</v>
      </c>
      <c r="D7" s="115">
        <v>2788</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17993</v>
      </c>
      <c r="AT7" s="119">
        <v>28242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-556</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556</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304</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457</v>
      </c>
      <c r="E23" s="294"/>
      <c r="F23" s="294"/>
      <c r="G23" s="294"/>
      <c r="H23" s="294"/>
      <c r="I23" s="298"/>
      <c r="J23" s="115">
        <v>0</v>
      </c>
      <c r="K23" s="294"/>
      <c r="L23" s="294"/>
      <c r="M23" s="294"/>
      <c r="N23" s="294"/>
      <c r="O23" s="298"/>
      <c r="P23" s="115">
        <v>-60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1267409</v>
      </c>
      <c r="AT23" s="119">
        <v>3713064</v>
      </c>
      <c r="AU23" s="119">
        <v>0</v>
      </c>
      <c r="AV23" s="317"/>
      <c r="AW23" s="324"/>
    </row>
    <row r="24" spans="2:49" ht="28.5" customHeight="1" x14ac:dyDescent="0.2">
      <c r="B24" s="184" t="s">
        <v>114</v>
      </c>
      <c r="C24" s="139"/>
      <c r="D24" s="299"/>
      <c r="E24" s="116">
        <v>457</v>
      </c>
      <c r="F24" s="116"/>
      <c r="G24" s="116"/>
      <c r="H24" s="116"/>
      <c r="I24" s="115">
        <v>0</v>
      </c>
      <c r="J24" s="299"/>
      <c r="K24" s="116">
        <v>0</v>
      </c>
      <c r="L24" s="116"/>
      <c r="M24" s="116"/>
      <c r="N24" s="116"/>
      <c r="O24" s="115">
        <v>0</v>
      </c>
      <c r="P24" s="299"/>
      <c r="Q24" s="116">
        <v>-60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298</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108900</v>
      </c>
      <c r="AT26" s="119">
        <v>456931</v>
      </c>
      <c r="AU26" s="119">
        <v>0</v>
      </c>
      <c r="AV26" s="317"/>
      <c r="AW26" s="324"/>
    </row>
    <row r="27" spans="2:49" s="11" customFormat="1" ht="25.5" x14ac:dyDescent="0.2">
      <c r="B27" s="184" t="s">
        <v>85</v>
      </c>
      <c r="C27" s="139"/>
      <c r="D27" s="299"/>
      <c r="E27" s="116">
        <v>-558</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1023</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266803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v>
      </c>
      <c r="E36" s="116">
        <f>D36</f>
        <v>9</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-556</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556</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-60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229511</v>
      </c>
      <c r="AT49" s="119">
        <v>0</v>
      </c>
      <c r="AU49" s="119">
        <v>0</v>
      </c>
      <c r="AV49" s="317"/>
      <c r="AW49" s="324"/>
    </row>
    <row r="50" spans="2:49" x14ac:dyDescent="0.2">
      <c r="B50" s="182" t="s">
        <v>119</v>
      </c>
      <c r="C50" s="139" t="s">
        <v>34</v>
      </c>
      <c r="D50" s="115">
        <v>8</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-821</v>
      </c>
      <c r="E54" s="121">
        <f>E24+E27+E31+E35-E36+E39+E42+E45+E46-E49+E51+E52+E53</f>
        <v>-663</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-60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1146798</v>
      </c>
      <c r="AT54" s="122">
        <f>AT23+AT26-AT28+AT30-AT32+AT34-AT36+AT38+AT41-AT43+AT45+AT46-AT47-AT49+AT50+AT51+AT52+AT53</f>
        <v>3903192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1054.01</v>
      </c>
      <c r="D5" s="124">
        <v>878</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1047</v>
      </c>
      <c r="D6" s="116">
        <v>770</v>
      </c>
      <c r="E6" s="121">
        <f>SUM('Pt 1 Summary of Data'!E$12,'Pt 1 Summary of Data'!E$22)+SUM('Pt 1 Summary of Data'!G$12,'Pt 1 Summary of Data'!G$22)-SUM('Pt 1 Summary of Data'!H$12,'Pt 1 Summary of Data'!H$22)</f>
        <v>-663</v>
      </c>
      <c r="F6" s="121">
        <f>SUM(C6:E6)</f>
        <v>1154</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-60</v>
      </c>
      <c r="P6" s="121">
        <f>SUM(M6:O6)</f>
        <v>-60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v>
      </c>
      <c r="D7" s="116">
        <v>6</v>
      </c>
      <c r="E7" s="121">
        <f>SUM('Pt 1 Summary of Data'!E37:E41)+MAX(0,MIN('Pt 1 Summary of Data'!E42,0.3%*('Pt 1 Summary of Data'!E5-SUM(E9:E11))))</f>
        <v>4</v>
      </c>
      <c r="F7" s="121">
        <f>SUM(C7:E7)</f>
        <v>15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1052</v>
      </c>
      <c r="D12" s="121">
        <f>SUM(D$6:D$7)+IF(AND(OR('Company Information'!$C$12="District of Columbia",'Company Information'!$C$12="Massachusetts",'Company Information'!$C$12="Vermont"),SUM($C$6:$F$11,$C$15:$F$16,$C$37:$D$37)&lt;&gt;0),SUM(I$6:I$7),0)</f>
        <v>776</v>
      </c>
      <c r="E12" s="121">
        <f>SUM(E$6:E$7)-SUM(E$8:E$11)+IF(AND(OR('Company Information'!$C$12="District of Columbia",'Company Information'!$C$12="Massachusetts",'Company Information'!$C$12="Vermont"),SUM($C$6:$F$11,$C$15:$F$16,$C$37:$D$37)&lt;&gt;0),SUM(J$6:J$7)-SUM(J$10:J$11),0)</f>
        <v>-659</v>
      </c>
      <c r="F12" s="121">
        <f>IFERROR(SUM(C$12:E$12)+C$17*MAX(0,E$49-C$49)+D$17*MAX(0,E$49-D$49),0)</f>
        <v>1169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-60</v>
      </c>
      <c r="P12" s="121">
        <f>SUM(M$12:O$12)+M$17*MAX(0,O$49-M$49)+N$17*MAX(0,O$49-N$49)</f>
        <v>-60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1049</v>
      </c>
      <c r="D15" s="124">
        <v>1957</v>
      </c>
      <c r="E15" s="112">
        <f>SUM('Pt 1 Summary of Data'!E$5:E$7)+SUM('Pt 1 Summary of Data'!G$5:G$7)-SUM('Pt 1 Summary of Data'!H$5:H$7)-SUM(E$9:E$11)+D$55</f>
        <v>754</v>
      </c>
      <c r="F15" s="112">
        <f>SUM(C15:E15)</f>
        <v>3760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-4806</v>
      </c>
      <c r="D16" s="116">
        <v>18450</v>
      </c>
      <c r="E16" s="121">
        <f>'Pt 1 Summary of Data'!E25+'Pt 1 Summary of Data'!E26+'Pt 1 Summary of Data'!E27+'Pt 1 Summary of Data'!E28+'Pt 1 Summary of Data'!E30+'Pt 1 Summary of Data'!E31+'Pt 1 Summary of Data'!E34+'Pt 1 Summary of Data'!E35+'Pt 3 MLR and Rebate Calculation'!D56</f>
        <v>-754</v>
      </c>
      <c r="F16" s="121">
        <f>SUM(C16:E16)</f>
        <v>12890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5855</v>
      </c>
      <c r="D17" s="121">
        <f>D$15-D$16+IF(AND(OR('Company Information'!$C$12="District of Columbia",'Company Information'!$C$12="Massachusetts",'Company Information'!$C$12="Vermont"),SUM($C$6:$F$11,$C$15:$F$16,$C$37:$D$37)&lt;&gt;0),I$15-I$16,0)</f>
        <v>-16493</v>
      </c>
      <c r="E17" s="121">
        <f>E$15-E$16+IF(AND(OR('Company Information'!$C$12="District of Columbia",'Company Information'!$C$12="Massachusetts",'Company Information'!$C$12="Vermont"),SUM($C$6:$F$11,$C$15:$F$16,$C$37:$D$37)&lt;&gt;0),J$15-J$16,0)</f>
        <v>1508</v>
      </c>
      <c r="F17" s="121">
        <f>F$15-F$16+IF(AND(OR('Company Information'!$C$12="District of Columbia",'Company Information'!$C$12="Massachusetts",'Company Information'!$C$12="Vermont"),SUM($C$6:$F$11,$C$15:$F$16,$C$37:$D$37)&lt;&gt;0),K$15-K$16,0)</f>
        <v>-9130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8.3333333333333329E-2</v>
      </c>
      <c r="F37" s="262">
        <f>SUM(C37:E37)</f>
        <v>8.3333333333333329E-2</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