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45" i="10" s="1"/>
  <c r="Z13" i="10"/>
  <c r="Y45" i="10"/>
  <c r="Y17" i="10"/>
  <c r="Y13" i="10"/>
  <c r="X49" i="10"/>
  <c r="X40" i="10"/>
  <c r="T49" i="10"/>
  <c r="T40" i="10"/>
  <c r="P49" i="10"/>
  <c r="P40" i="10"/>
  <c r="N17" i="10"/>
  <c r="N44" i="10" s="1"/>
  <c r="N12" i="10"/>
  <c r="M44" i="10"/>
  <c r="M17" i="10"/>
  <c r="M12" i="10"/>
  <c r="L35" i="10"/>
  <c r="J11" i="10" s="1"/>
  <c r="K11" i="10" s="1"/>
  <c r="L34" i="10"/>
  <c r="L22" i="10"/>
  <c r="L16" i="10"/>
  <c r="L10" i="10"/>
  <c r="L15" i="10" s="1"/>
  <c r="K49" i="10"/>
  <c r="K40" i="10"/>
  <c r="J10" i="10"/>
  <c r="K10" i="10" s="1"/>
  <c r="G35" i="10"/>
  <c r="G34" i="10"/>
  <c r="G22" i="10"/>
  <c r="G16" i="10"/>
  <c r="G10" i="10"/>
  <c r="G9" i="10"/>
  <c r="G8" i="10"/>
  <c r="F49" i="10"/>
  <c r="F40" i="10"/>
  <c r="E11" i="10"/>
  <c r="F11" i="10" s="1"/>
  <c r="E10" i="10"/>
  <c r="F10" i="10" s="1"/>
  <c r="E9" i="10"/>
  <c r="F9" i="10" s="1"/>
  <c r="E8" i="10"/>
  <c r="F8" i="10" s="1"/>
  <c r="AU55" i="18"/>
  <c r="AU22" i="4" s="1"/>
  <c r="AU54" i="18"/>
  <c r="AU12" i="18"/>
  <c r="AU11" i="18"/>
  <c r="AU9" i="18"/>
  <c r="AT55" i="18"/>
  <c r="AT54" i="18"/>
  <c r="AT12" i="18"/>
  <c r="AT11" i="18"/>
  <c r="AT9" i="18"/>
  <c r="AS55" i="18"/>
  <c r="AS54" i="18"/>
  <c r="AS12" i="18"/>
  <c r="AS11" i="18"/>
  <c r="AS9" i="18"/>
  <c r="AB56" i="18"/>
  <c r="AB55" i="18"/>
  <c r="AB36" i="18"/>
  <c r="AB35" i="18"/>
  <c r="AB54" i="18" s="1"/>
  <c r="AB12" i="4" s="1"/>
  <c r="AA6" i="10" s="1"/>
  <c r="AB11" i="18"/>
  <c r="AB10" i="18"/>
  <c r="AA55" i="18"/>
  <c r="AA54" i="18"/>
  <c r="AA12" i="4" s="1"/>
  <c r="AA12" i="18"/>
  <c r="AA11" i="18"/>
  <c r="AA9" i="18"/>
  <c r="Y56" i="18"/>
  <c r="Y55" i="18"/>
  <c r="Y22" i="4" s="1"/>
  <c r="Y36" i="18"/>
  <c r="Y35" i="18"/>
  <c r="Y54" i="18" s="1"/>
  <c r="Y12" i="4" s="1"/>
  <c r="W6" i="10" s="1"/>
  <c r="Y11" i="18"/>
  <c r="Y10" i="18"/>
  <c r="X55" i="18"/>
  <c r="X54" i="18"/>
  <c r="X12" i="4" s="1"/>
  <c r="X12" i="18"/>
  <c r="X11" i="18"/>
  <c r="X9" i="18"/>
  <c r="V56" i="18"/>
  <c r="V55" i="18"/>
  <c r="V36" i="18"/>
  <c r="V35" i="18"/>
  <c r="V54" i="18" s="1"/>
  <c r="V12" i="4" s="1"/>
  <c r="S6" i="10" s="1"/>
  <c r="V11" i="18"/>
  <c r="V10" i="18"/>
  <c r="V6" i="18"/>
  <c r="U55" i="18"/>
  <c r="U22" i="4" s="1"/>
  <c r="U54" i="18"/>
  <c r="U12" i="18"/>
  <c r="U11" i="18"/>
  <c r="U9" i="18"/>
  <c r="Q56" i="18"/>
  <c r="Q55" i="18" s="1"/>
  <c r="Q22" i="4" s="1"/>
  <c r="Q36" i="18"/>
  <c r="Q35" i="18"/>
  <c r="Q54" i="18" s="1"/>
  <c r="Q12" i="4" s="1"/>
  <c r="Q11" i="18"/>
  <c r="Q10" i="18"/>
  <c r="P55" i="18"/>
  <c r="P22" i="4" s="1"/>
  <c r="P54" i="18"/>
  <c r="P12" i="4" s="1"/>
  <c r="P12" i="18"/>
  <c r="P11" i="18"/>
  <c r="P9" i="18"/>
  <c r="O55" i="18"/>
  <c r="O22" i="4" s="1"/>
  <c r="O54" i="18"/>
  <c r="O11" i="18"/>
  <c r="O10" i="18"/>
  <c r="K56" i="18"/>
  <c r="K55" i="18" s="1"/>
  <c r="K22" i="4" s="1"/>
  <c r="K36" i="18"/>
  <c r="K35" i="18"/>
  <c r="K54" i="18" s="1"/>
  <c r="K12" i="4" s="1"/>
  <c r="J6" i="10" s="1"/>
  <c r="K17" i="18"/>
  <c r="K11" i="18"/>
  <c r="K10" i="18"/>
  <c r="K6" i="18"/>
  <c r="K5" i="4" s="1"/>
  <c r="J55" i="18"/>
  <c r="J54" i="18"/>
  <c r="J17" i="18"/>
  <c r="J16" i="18"/>
  <c r="J5" i="4" s="1"/>
  <c r="J12" i="18"/>
  <c r="J11" i="18"/>
  <c r="J9" i="18"/>
  <c r="I55" i="18"/>
  <c r="I54" i="18"/>
  <c r="I11" i="18"/>
  <c r="I10" i="18"/>
  <c r="E56" i="18"/>
  <c r="E55" i="18" s="1"/>
  <c r="E22" i="4" s="1"/>
  <c r="E36" i="18"/>
  <c r="E35" i="18"/>
  <c r="E54" i="18" s="1"/>
  <c r="E12" i="4" s="1"/>
  <c r="E17" i="18"/>
  <c r="E14" i="18"/>
  <c r="E11" i="18"/>
  <c r="E10" i="18"/>
  <c r="E6" i="18"/>
  <c r="D58" i="18"/>
  <c r="D55" i="18"/>
  <c r="D22" i="4" s="1"/>
  <c r="D54" i="18"/>
  <c r="D12" i="4" s="1"/>
  <c r="D20" i="18"/>
  <c r="D17" i="18"/>
  <c r="D16" i="18"/>
  <c r="D15" i="18"/>
  <c r="D12" i="18"/>
  <c r="D11" i="18"/>
  <c r="D9" i="18"/>
  <c r="AV60" i="4"/>
  <c r="AU60"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2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7" i="4"/>
  <c r="Y6" i="4"/>
  <c r="Y5" i="4"/>
  <c r="W7" i="10" s="1"/>
  <c r="X7" i="10" s="1"/>
  <c r="X60" i="4"/>
  <c r="X2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5" i="4"/>
  <c r="O60" i="4"/>
  <c r="O12" i="4"/>
  <c r="L6" i="10" s="1"/>
  <c r="O5" i="4"/>
  <c r="L7"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J60" i="4"/>
  <c r="J22" i="4"/>
  <c r="J12"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E15" i="10" s="1"/>
  <c r="D60" i="4"/>
  <c r="D5" i="4"/>
  <c r="K37" i="10" l="1"/>
  <c r="AA13" i="10"/>
  <c r="AB6" i="10"/>
  <c r="F15" i="10"/>
  <c r="G29" i="10"/>
  <c r="G28" i="10"/>
  <c r="L20" i="10"/>
  <c r="L19" i="10"/>
  <c r="P15" i="10"/>
  <c r="P17" i="10" s="1"/>
  <c r="O17" i="10"/>
  <c r="O44" i="10"/>
  <c r="P37" i="10"/>
  <c r="T15" i="10"/>
  <c r="T17" i="10" s="1"/>
  <c r="T37" i="10"/>
  <c r="X37" i="10"/>
  <c r="T6" i="10"/>
  <c r="S17" i="10" s="1"/>
  <c r="S45" i="10" s="1"/>
  <c r="S13" i="10"/>
  <c r="G20" i="10"/>
  <c r="AB37" i="10"/>
  <c r="E6" i="10"/>
  <c r="O6" i="10"/>
  <c r="L29" i="10"/>
  <c r="L21" i="10"/>
  <c r="L28" i="10"/>
  <c r="L24" i="10"/>
  <c r="L23" i="10" s="1"/>
  <c r="AB13" i="10"/>
  <c r="F37" i="10"/>
  <c r="J15" i="10"/>
  <c r="J7" i="10"/>
  <c r="K7" i="10" s="1"/>
  <c r="K6" i="10"/>
  <c r="X6" i="10"/>
  <c r="L25" i="10"/>
  <c r="S7" i="10"/>
  <c r="T7" i="10" s="1"/>
  <c r="AA15" i="10"/>
  <c r="E7" i="10"/>
  <c r="F7" i="10" s="1"/>
  <c r="O7" i="10"/>
  <c r="P7" i="10" s="1"/>
  <c r="W15" i="10"/>
  <c r="G7" i="10"/>
  <c r="G25" i="10" s="1"/>
  <c r="K15" i="10" l="1"/>
  <c r="K17" i="10" s="1"/>
  <c r="J17" i="10"/>
  <c r="J44" i="10" s="1"/>
  <c r="R13" i="10"/>
  <c r="Q17" i="10"/>
  <c r="T51" i="10"/>
  <c r="T52" i="10" s="1"/>
  <c r="F11" i="16" s="1"/>
  <c r="T46" i="10"/>
  <c r="T38" i="10"/>
  <c r="T45" i="10"/>
  <c r="T47" i="10" s="1"/>
  <c r="T50" i="10" s="1"/>
  <c r="T41" i="10"/>
  <c r="P51" i="10"/>
  <c r="P52" i="10" s="1"/>
  <c r="E11" i="16" s="1"/>
  <c r="P46" i="10"/>
  <c r="P38" i="10"/>
  <c r="P44" i="10"/>
  <c r="P47" i="10" s="1"/>
  <c r="P50" i="10" s="1"/>
  <c r="P41" i="10"/>
  <c r="I17" i="10"/>
  <c r="I44" i="10" s="1"/>
  <c r="D17" i="10"/>
  <c r="D44" i="10" s="1"/>
  <c r="F6" i="10"/>
  <c r="C12" i="10" s="1"/>
  <c r="G27" i="10"/>
  <c r="AA17" i="10"/>
  <c r="AA45" i="10" s="1"/>
  <c r="AB15" i="10"/>
  <c r="AB17" i="10" s="1"/>
  <c r="V17" i="10"/>
  <c r="V45" i="10" s="1"/>
  <c r="V13" i="10"/>
  <c r="W17" i="10"/>
  <c r="W45" i="10" s="1"/>
  <c r="X15" i="10"/>
  <c r="W13" i="10"/>
  <c r="I12" i="10"/>
  <c r="H17" i="10"/>
  <c r="F51" i="10"/>
  <c r="F52" i="10" s="1"/>
  <c r="C11" i="16" s="1"/>
  <c r="F46" i="10"/>
  <c r="F41" i="10"/>
  <c r="AB45" i="10"/>
  <c r="AB47" i="10" s="1"/>
  <c r="AB50" i="10" s="1"/>
  <c r="AB41" i="10"/>
  <c r="AB51" i="10"/>
  <c r="AB52" i="10" s="1"/>
  <c r="H11" i="16" s="1"/>
  <c r="AB46" i="10"/>
  <c r="AB38" i="10"/>
  <c r="Q13" i="10"/>
  <c r="L27" i="10"/>
  <c r="G21" i="10"/>
  <c r="E17" i="10"/>
  <c r="E44" i="10" s="1"/>
  <c r="J12" i="10"/>
  <c r="O12" i="10"/>
  <c r="P12" i="10" s="1"/>
  <c r="P6" i="10"/>
  <c r="G19" i="10"/>
  <c r="G24" i="10" s="1"/>
  <c r="G23" i="10" s="1"/>
  <c r="R17" i="10"/>
  <c r="R45" i="10" s="1"/>
  <c r="X41" i="10"/>
  <c r="X51" i="10"/>
  <c r="X52" i="10" s="1"/>
  <c r="G11" i="16" s="1"/>
  <c r="X46" i="10"/>
  <c r="X38" i="10"/>
  <c r="F17" i="10"/>
  <c r="F44" i="10" s="1"/>
  <c r="F47" i="10" s="1"/>
  <c r="F50" i="10" s="1"/>
  <c r="K51" i="10"/>
  <c r="K52" i="10" s="1"/>
  <c r="D11" i="16" s="1"/>
  <c r="K46" i="10"/>
  <c r="K44" i="10"/>
  <c r="K47" i="10" s="1"/>
  <c r="K50" i="10" s="1"/>
  <c r="K41" i="10"/>
  <c r="G26" i="10" l="1"/>
  <c r="G30" i="10" s="1"/>
  <c r="G31" i="10"/>
  <c r="G32" i="10" s="1"/>
  <c r="G33" i="10" s="1"/>
  <c r="E12" i="10"/>
  <c r="X17" i="10"/>
  <c r="X45" i="10" s="1"/>
  <c r="X47" i="10" s="1"/>
  <c r="X50" i="10" s="1"/>
  <c r="U13" i="10"/>
  <c r="D12" i="10"/>
  <c r="C17" i="10"/>
  <c r="Q45" i="10"/>
  <c r="T13" i="10"/>
  <c r="H12" i="10"/>
  <c r="L31" i="10"/>
  <c r="L32" i="10" s="1"/>
  <c r="L33" i="10" s="1"/>
  <c r="L26" i="10"/>
  <c r="L30" i="10" s="1"/>
  <c r="H44" i="10"/>
  <c r="K38" i="10" s="1"/>
  <c r="K12" i="10"/>
  <c r="U17" i="10"/>
  <c r="U45" i="10" l="1"/>
  <c r="X13" i="10"/>
  <c r="F12" i="10"/>
  <c r="C44" i="10"/>
  <c r="F38" i="10" s="1"/>
</calcChain>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<sst xmlns="http://schemas.openxmlformats.org/spreadsheetml/2006/main" count="568" uniqueCount="506">
  <si>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</si>
  <si>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</si>
  <si>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</si>
  <si>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</si>
  <si>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</si>
  <si>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</si>
  <si>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</si>
  <si>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</si>
  <si>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</si>
  <si>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</si>
  <si>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</si>
  <si>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</si>
  <si>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</si>
  <si>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</si>
  <si>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</si>
  <si>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</si>
  <si>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</si>
  <si>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</si>
  <si>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</si>
  <si>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</si>
  <si>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</si>
  <si>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</si>
  <si>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</si>
  <si>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</si>
  <si>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</si>
  <si>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</si>
  <si>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</si>
  <si>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</si>
  <si>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</si>
  <si>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</si>
  <si>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</si>
  <si>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</si>
  <si>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</si>
  <si>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</si>
  <si>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</si>
  <si>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</si>
  <si>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</si>
  <si>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</si>
  <si>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</si>
  <si>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</si>
  <si>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</si>
  <si>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</si>
  <si>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</si>
  <si>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</si>
  <si>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</si>
  <si>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</si>
  <si>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</si>
  <si>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</si>
  <si>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</si>
  <si>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</si>
  <si>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</si>
  <si>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</si>
  <si>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</si>
  <si>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</si>
  <si>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</si>
  <si>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</si>
  <si>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</si>
  <si>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</si>
  <si>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</si>
  <si>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</si>
  <si>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</si>
  <si>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</si>
  <si>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</si>
  <si>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</si>
  <si>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</si>
  <si>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</si>
  <si>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</si>
  <si>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</si>
  <si>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</si>
  <si>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</si>
  <si>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</si>
  <si>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</si>
  <si>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</si>
  <si>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</si>
  <si>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</si>
  <si>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</si>
  <si>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</si>
  <si>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</si>
  <si>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</si>
  <si>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</si>
  <si>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</si>
  <si>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</si>
  <si>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</si>
  <si>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</si>
  <si>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</si>
  <si>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</si>
  <si>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</si>
  <si>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</si>
  <si>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</si>
  <si>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</si>
  <si>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</si>
  <si>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</si>
  <si>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</si>
  <si>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</si>
  <si>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</si>
  <si>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</si>
  <si>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</si>
  <si>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</si>
  <si>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</si>
  <si>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</si>
  <si>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</si>
  <si>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</si>
  <si>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</si>
  <si>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</si>
  <si>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</si>
  <si>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</si>
  <si>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</si>
  <si>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</si>
  <si>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</si>
  <si>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</si>
  <si>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</si>
  <si>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</si>
  <si>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</si>
  <si>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</si>
  <si>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</si>
  <si>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</si>
  <si>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</si>
  <si>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</si>
  <si>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</si>
  <si>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</si>
  <si>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</si>
  <si>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</si>
  <si>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</si>
  <si>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</si>
  <si>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</si>
  <si>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</si>
  <si>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</si>
  <si>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</si>
  <si>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</si>
  <si>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</si>
  <si>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</si>
  <si>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</si>
  <si>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</si>
  <si>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</si>
  <si>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</si>
  <si>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</si>
  <si>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</si>
  <si>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</si>
  <si>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</si>
  <si>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</si>
  <si>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</si>
  <si>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</si>
  <si>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</si>
  <si>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</si>
  <si>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</si>
  <si>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</si>
  <si>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</si>
  <si>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</si>
  <si>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</si>
  <si>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</si>
  <si>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</si>
  <si>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</si>
  <si>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</si>
  <si>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</si>
  <si>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</si>
  <si>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</si>
  <si>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</si>
  <si>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</si>
  <si>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</si>
  <si>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</si>
  <si>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</si>
  <si>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</si>
  <si>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</si>
  <si>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</si>
  <si>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</si>
  <si>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</si>
  <si>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</si>
  <si>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</si>
  <si>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</si>
  <si>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</si>
  <si>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</si>
  <si>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</si>
  <si>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</si>
  <si>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</si>
  <si>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</si>
  <si>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</si>
  <si>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</si>
  <si>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</si>
  <si>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</si>
  <si>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</si>
  <si>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</si>
  <si>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</si>
  <si>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</si>
  <si>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</si>
  <si>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</si>
  <si>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</si>
  <si>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</si>
  <si>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</si>
  <si>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</si>
  <si>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</si>
  <si>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</si>
  <si>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</si>
  <si>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</si>
  <si>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</si>
  <si>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</si>
  <si>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</si>
  <si>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</si>
  <si>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</si>
  <si>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</si>
  <si>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</si>
  <si>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</si>
  <si>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</si>
  <si>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</si>
  <si>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</si>
  <si>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</si>
  <si>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</si>
  <si>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</si>
  <si>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</si>
  <si>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</si>
  <si>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</si>
  <si>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</si>
  <si>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</si>
  <si>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</si>
  <si>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</si>
  <si>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</si>
  <si>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</si>
  <si>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</si>
  <si>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</si>
  <si>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</si>
  <si>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</si>
  <si>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</si>
  <si>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</si>
  <si>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</si>
  <si>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</si>
  <si>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</si>
  <si>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</si>
  <si>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</si>
  <si>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</si>
  <si>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</si>
  <si>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</si>
  <si>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</si>
  <si>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</si>
  <si>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</si>
  <si>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</si>
  <si>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</si>
  <si>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</si>
  <si>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</si>
  <si>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</si>
  <si>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</si>
  <si>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</si>
  <si>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</si>
  <si>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</si>
  <si>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</si>
  <si>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</si>
  <si>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</si>
  <si>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</si>
  <si>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</si>
  <si>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</si>
  <si>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</si>
  <si>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</si>
  <si>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</si>
  <si>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</si>
  <si>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</si>
  <si>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</si>
  <si>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</si>
  <si>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</si>
  <si>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</si>
  <si>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</si>
  <si>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</si>
  <si>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</si>
  <si>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</si>
  <si>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</si>
  <si>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</si>
  <si>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</si>
  <si>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</si>
  <si>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</si>
  <si>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</si>
  <si>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</si>
  <si>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</si>
  <si>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</si>
  <si>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</si>
  <si>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</si>
  <si>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</si>
  <si>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</si>
  <si>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</si>
  <si>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</si>
  <si>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</si>
  <si>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</si>
  <si>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</si>
  <si>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</si>
  <si>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</si>
  <si>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</si>
  <si>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</si>
  <si>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</si>
  <si>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</si>
  <si>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</si>
  <si>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</si>
  <si>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</si>
  <si>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</si>
  <si>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</si>
  <si>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</si>
  <si>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</si>
  <si>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</si>
  <si>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</si>
  <si>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</si>
  <si>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</si>
  <si>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</si>
  <si>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</si>
  <si>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</si>
  <si>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</si>
  <si>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</si>
  <si>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</si>
  <si>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</si>
  <si>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</si>
  <si>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</si>
  <si>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</si>
  <si>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</si>
  <si>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</si>
  <si>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</si>
  <si>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</si>
  <si>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</si>
  <si>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</si>
  <si>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</si>
  <si>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</si>
  <si>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</si>
  <si>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</si>
  <si>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</si>
  <si>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</si>
  <si>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</si>
  <si>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</si>
  <si>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</si>
  <si>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</si>
  <si>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</si>
  <si>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</si>
  <si>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</si>
  <si>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</si>
  <si>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</si>
  <si>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</si>
  <si>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</si>
  <si>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</si>
  <si>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</si>
  <si>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</si>
  <si>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</si>
  <si>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</si>
  <si>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</si>
  <si>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</si>
  <si>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</si>
  <si>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</si>
  <si>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</si>
  <si>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</si>
  <si>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</si>
  <si>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</si>
  <si>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</si>
  <si>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</si>
  <si>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</si>
  <si>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</si>
  <si>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</si>
  <si>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</si>
  <si>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</si>
  <si>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</si>
  <si>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</si>
  <si>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</si>
  <si>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</si>
  <si>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</si>
  <si>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</si>
  <si>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</si>
  <si>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</si>
  <si>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</si>
  <si>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</si>
  <si>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</si>
  <si>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</si>
  <si>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</si>
  <si>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</si>
  <si>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</si>
  <si>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</si>
  <si>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</si>
  <si>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</si>
  <si>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</si>
  <si>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</si>
  <si>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</si>
  <si>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</si>
  <si>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</si>
  <si>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</si>
  <si>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</si>
  <si>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</si>
  <si>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</si>
  <si>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</si>
  <si>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</si>
  <si>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</si>
  <si>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</si>
  <si>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</si>
  <si>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</si>
  <si>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</si>
  <si>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</si>
  <si>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</si>
  <si>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</si>
  <si>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</si>
  <si>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</si>
  <si>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</si>
  <si>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</si>
  <si>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</si>
  <si>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</si>
  <si>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</si>
  <si>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</si>
  <si>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</si>
  <si>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</si>
  <si>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</si>
  <si>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</si>
  <si>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</si>
  <si>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</si>
  <si>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</si>
  <si>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</si>
  <si>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</si>
  <si>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</si>
  <si>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</si>
  <si>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</si>
  <si>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</si>
  <si>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</si>
  <si>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</si>
  <si>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</si>
  <si>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</si>
  <si>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</si>
  <si>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</si>
  <si>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</si>
  <si>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</si>
  <si>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</si>
  <si>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</si>
  <si>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</si>
  <si>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</si>
  <si>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</si>
  <si>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</si>
  <si>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</si>
  <si>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</si>
  <si>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</si>
  <si>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</si>
  <si>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</si>
  <si>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</si>
  <si>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</si>
  <si>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</si>
  <si>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</si>
  <si>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</si>
  <si>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</si>
  <si>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</si>
  <si>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</si>
  <si>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</si>
  <si>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</si>
  <si>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</si>
  <si>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</si>
  <si>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</si>
  <si>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</si>
  <si>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</si>
  <si>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</si>
  <si>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</si>
  <si>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</si>
  <si>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</si>
  <si>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</si>
  <si>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</si>
  <si>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</si>
  <si>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</si>
  <si>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</si>
  <si>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</si>
  <si>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</si>
  <si>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</si>
  <si>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</si>
  <si>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</si>
  <si>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</si>
  <si>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</si>
  <si>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</si>
  <si>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</si>
  <si>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</si>
  <si>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</si>
  <si>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</si>
  <si>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</si>
  <si>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</si>
  <si>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</si>
  <si>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</si>
  <si>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</si>
  <si>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</si>
  <si>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</si>
  <si>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</si>
  <si>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</si>
  <si>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</si>
  <si>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</si>
  <si>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</si>
  <si>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</si>
  <si>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</si>
  <si>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</si>
  <si>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</si>
  <si>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</si>
  <si>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</si>
  <si>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</si>
  <si>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</si>
  <si>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</si>
  <si>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</si>
  <si>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</si>
  <si>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</si>
  <si>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</si>
  <si>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</si>
  <si>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</si>
  <si>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</si>
  <si>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</si>
  <si>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</si>
  <si>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</si>
  <si>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</si>
  <si>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Cigna Health and Life Insurance Company</t>
  </si>
  <si>
    <t>Cigna Hlth Grp</t>
  </si>
  <si>
    <t>N/A</t>
  </si>
  <si>
    <t>00901</t>
  </si>
  <si>
    <t>2014</t>
  </si>
  <si>
    <t>900 Cottage Grove Road Bloomfield, CT 06002</t>
  </si>
  <si>
    <t>591031071</t>
  </si>
  <si>
    <t>067369</t>
  </si>
  <si>
    <t>67369</t>
  </si>
  <si>
    <t>80815</t>
  </si>
  <si>
    <t>99</t>
  </si>
  <si>
    <t>No rebates have been paid or unclaimed for any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</si>
</sst>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170</v>
      </c>
    </row>
    <row r="13" spans="1:6" x14ac:dyDescent="0.2">
      <c r="B13" s="238" t="s">
        <v>50</v>
      </c>
      <c r="C13" s="384" t="s">
        <v>142</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29</v>
      </c>
      <c r="E5" s="112">
        <f>'Pt 2 Premium and Claims'!E5+'Pt 2 Premium and Claims'!E6-'Pt 2 Premium and Claims'!E7-'Pt 2 Premium and Claims'!E13+'Pt 2 Premium and Claims'!E14+'Pt 2 Premium and Claims'!E15+'Pt 2 Premium and Claims'!E16+'Pt 2 Premium and Claims'!E17</f>
        <v>29</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415593</v>
      </c>
      <c r="Q5" s="112">
        <f>'Pt 2 Premium and Claims'!Q5+'Pt 2 Premium and Claims'!Q6-'Pt 2 Premium and Claims'!Q7-'Pt 2 Premium and Claims'!Q13+'Pt 2 Premium and Claims'!Q14</f>
        <v>408804</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0</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4834423</v>
      </c>
      <c r="AT5" s="113">
        <f>'Pt 2 Premium and Claims'!AT5+'Pt 2 Premium and Claims'!AT6-'Pt 2 Premium and Claims'!AT7-'Pt 2 Premium and Claims'!AT13+'Pt 2 Premium and Claims'!AT14</f>
        <v>5515352</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0</v>
      </c>
      <c r="E7" s="116">
        <f>D7</f>
        <v>0</v>
      </c>
      <c r="F7" s="116"/>
      <c r="G7" s="116"/>
      <c r="H7" s="116"/>
      <c r="I7" s="115">
        <v>0</v>
      </c>
      <c r="J7" s="115">
        <v>0</v>
      </c>
      <c r="K7" s="116">
        <f>J7</f>
        <v>0</v>
      </c>
      <c r="L7" s="116"/>
      <c r="M7" s="116"/>
      <c r="N7" s="116"/>
      <c r="O7" s="115">
        <v>0</v>
      </c>
      <c r="P7" s="115">
        <v>-486</v>
      </c>
      <c r="Q7" s="116">
        <f>P7</f>
        <v>-486</v>
      </c>
      <c r="R7" s="116"/>
      <c r="S7" s="116"/>
      <c r="T7" s="116"/>
      <c r="U7" s="115">
        <v>0</v>
      </c>
      <c r="V7" s="116">
        <f>U7</f>
        <v>0</v>
      </c>
      <c r="W7" s="116"/>
      <c r="X7" s="115">
        <v>0</v>
      </c>
      <c r="Y7" s="116">
        <f>X7</f>
        <v>0</v>
      </c>
      <c r="Z7" s="116"/>
      <c r="AA7" s="115">
        <v>0</v>
      </c>
      <c r="AB7" s="116">
        <f>AA7</f>
        <v>0</v>
      </c>
      <c r="AC7" s="116"/>
      <c r="AD7" s="115"/>
      <c r="AE7" s="297"/>
      <c r="AF7" s="297"/>
      <c r="AG7" s="297"/>
      <c r="AH7" s="297"/>
      <c r="AI7" s="115"/>
      <c r="AJ7" s="297"/>
      <c r="AK7" s="297"/>
      <c r="AL7" s="297"/>
      <c r="AM7" s="297"/>
      <c r="AN7" s="115"/>
      <c r="AO7" s="116"/>
      <c r="AP7" s="116"/>
      <c r="AQ7" s="116"/>
      <c r="AR7" s="116"/>
      <c r="AS7" s="115">
        <v>0</v>
      </c>
      <c r="AT7" s="119">
        <v>-6448</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3685</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-554</v>
      </c>
      <c r="E12" s="112">
        <f>'Pt 2 Premium and Claims'!E54</f>
        <v>-542</v>
      </c>
      <c r="F12" s="112"/>
      <c r="G12" s="112"/>
      <c r="H12" s="112"/>
      <c r="I12" s="111">
        <f>'Pt 2 Premium and Claims'!I54</f>
        <v>0</v>
      </c>
      <c r="J12" s="111">
        <f>'Pt 2 Premium and Claims'!J54</f>
        <v>-2</v>
      </c>
      <c r="K12" s="112">
        <f>'Pt 2 Premium and Claims'!K54</f>
        <v>-2</v>
      </c>
      <c r="L12" s="112"/>
      <c r="M12" s="112"/>
      <c r="N12" s="112"/>
      <c r="O12" s="111">
        <f>'Pt 2 Premium and Claims'!O54</f>
        <v>0</v>
      </c>
      <c r="P12" s="111">
        <f>'Pt 2 Premium and Claims'!P54</f>
        <v>542678</v>
      </c>
      <c r="Q12" s="112">
        <f>'Pt 2 Premium and Claims'!Q54</f>
        <v>709249</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0</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4578882</v>
      </c>
      <c r="AT12" s="113">
        <f>'Pt 2 Premium and Claims'!AT54</f>
        <v>4440426</v>
      </c>
      <c r="AU12" s="113">
        <f>'Pt 2 Premium and Claims'!AU54</f>
        <v>0</v>
      </c>
      <c r="AV12" s="318"/>
      <c r="AW12" s="323"/>
    </row>
    <row r="13" spans="1:49" ht="25.5" x14ac:dyDescent="0.2">
      <c r="B13" s="161" t="s">
        <v>230</v>
      </c>
      <c r="C13" s="68" t="s">
        <v>37</v>
      </c>
      <c r="D13" s="115">
        <v>41</v>
      </c>
      <c r="E13" s="116">
        <v>41</v>
      </c>
      <c r="F13" s="116"/>
      <c r="G13" s="295"/>
      <c r="H13" s="296"/>
      <c r="I13" s="115">
        <v>0</v>
      </c>
      <c r="J13" s="115">
        <v>0</v>
      </c>
      <c r="K13" s="116">
        <v>0</v>
      </c>
      <c r="L13" s="116"/>
      <c r="M13" s="295"/>
      <c r="N13" s="296"/>
      <c r="O13" s="115">
        <v>0</v>
      </c>
      <c r="P13" s="115">
        <v>50788</v>
      </c>
      <c r="Q13" s="116">
        <v>49400</v>
      </c>
      <c r="R13" s="116"/>
      <c r="S13" s="295"/>
      <c r="T13" s="296"/>
      <c r="U13" s="115">
        <v>0</v>
      </c>
      <c r="V13" s="116">
        <v>0</v>
      </c>
      <c r="W13" s="116"/>
      <c r="X13" s="115">
        <v>0</v>
      </c>
      <c r="Y13" s="116">
        <v>0</v>
      </c>
      <c r="Z13" s="116"/>
      <c r="AA13" s="115">
        <v>0</v>
      </c>
      <c r="AB13" s="116">
        <v>0</v>
      </c>
      <c r="AC13" s="116"/>
      <c r="AD13" s="115"/>
      <c r="AE13" s="297"/>
      <c r="AF13" s="297"/>
      <c r="AG13" s="297"/>
      <c r="AH13" s="297"/>
      <c r="AI13" s="115"/>
      <c r="AJ13" s="297"/>
      <c r="AK13" s="297"/>
      <c r="AL13" s="297"/>
      <c r="AM13" s="297"/>
      <c r="AN13" s="115"/>
      <c r="AO13" s="116"/>
      <c r="AP13" s="116"/>
      <c r="AQ13" s="295"/>
      <c r="AR13" s="296"/>
      <c r="AS13" s="115">
        <v>6295832</v>
      </c>
      <c r="AT13" s="119">
        <v>0</v>
      </c>
      <c r="AU13" s="119">
        <v>0</v>
      </c>
      <c r="AV13" s="317"/>
      <c r="AW13" s="324"/>
    </row>
    <row r="14" spans="1:49" ht="25.5" x14ac:dyDescent="0.2">
      <c r="B14" s="161" t="s">
        <v>231</v>
      </c>
      <c r="C14" s="68" t="s">
        <v>6</v>
      </c>
      <c r="D14" s="115">
        <v>0</v>
      </c>
      <c r="E14" s="116">
        <v>0</v>
      </c>
      <c r="F14" s="116"/>
      <c r="G14" s="294"/>
      <c r="H14" s="297"/>
      <c r="I14" s="115">
        <v>0</v>
      </c>
      <c r="J14" s="115">
        <v>0</v>
      </c>
      <c r="K14" s="116">
        <v>0</v>
      </c>
      <c r="L14" s="116"/>
      <c r="M14" s="294"/>
      <c r="N14" s="297"/>
      <c r="O14" s="115">
        <v>0</v>
      </c>
      <c r="P14" s="115">
        <v>9930</v>
      </c>
      <c r="Q14" s="116">
        <v>5473</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1926312</v>
      </c>
      <c r="AT14" s="119">
        <v>782</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174</v>
      </c>
      <c r="Q15" s="116">
        <v>174</v>
      </c>
      <c r="R15" s="116"/>
      <c r="S15" s="294"/>
      <c r="T15" s="300"/>
      <c r="U15" s="115">
        <v>0</v>
      </c>
      <c r="V15" s="116">
        <v>0</v>
      </c>
      <c r="W15" s="116"/>
      <c r="X15" s="115">
        <v>0</v>
      </c>
      <c r="Y15" s="116">
        <v>0</v>
      </c>
      <c r="Z15" s="116"/>
      <c r="AA15" s="115">
        <v>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-40</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165</v>
      </c>
      <c r="E25" s="116">
        <f>D25</f>
        <v>165</v>
      </c>
      <c r="F25" s="116"/>
      <c r="G25" s="116"/>
      <c r="H25" s="116"/>
      <c r="I25" s="115">
        <v>0</v>
      </c>
      <c r="J25" s="115">
        <v>1</v>
      </c>
      <c r="K25" s="116">
        <f>J25</f>
        <v>1</v>
      </c>
      <c r="L25" s="116"/>
      <c r="M25" s="116"/>
      <c r="N25" s="116"/>
      <c r="O25" s="115">
        <v>0</v>
      </c>
      <c r="P25" s="115">
        <v>-43722</v>
      </c>
      <c r="Q25" s="116">
        <f>P25</f>
        <v>-43722</v>
      </c>
      <c r="R25" s="116"/>
      <c r="S25" s="116"/>
      <c r="T25" s="116"/>
      <c r="U25" s="115">
        <v>0</v>
      </c>
      <c r="V25" s="116">
        <f>U25</f>
        <v>0</v>
      </c>
      <c r="W25" s="116"/>
      <c r="X25" s="115">
        <v>0</v>
      </c>
      <c r="Y25" s="116">
        <f>X25</f>
        <v>0</v>
      </c>
      <c r="Z25" s="116"/>
      <c r="AA25" s="115">
        <v>0</v>
      </c>
      <c r="AB25" s="116">
        <f>AA25</f>
        <v>0</v>
      </c>
      <c r="AC25" s="116"/>
      <c r="AD25" s="115"/>
      <c r="AE25" s="297"/>
      <c r="AF25" s="297"/>
      <c r="AG25" s="297"/>
      <c r="AH25" s="300"/>
      <c r="AI25" s="115"/>
      <c r="AJ25" s="297"/>
      <c r="AK25" s="297"/>
      <c r="AL25" s="297"/>
      <c r="AM25" s="300"/>
      <c r="AN25" s="115"/>
      <c r="AO25" s="116"/>
      <c r="AP25" s="116"/>
      <c r="AQ25" s="116"/>
      <c r="AR25" s="116"/>
      <c r="AS25" s="115">
        <v>-57849</v>
      </c>
      <c r="AT25" s="119">
        <v>220980</v>
      </c>
      <c r="AU25" s="119">
        <v>0</v>
      </c>
      <c r="AV25" s="119">
        <v>-514291</v>
      </c>
      <c r="AW25" s="324"/>
    </row>
    <row r="26" spans="1:49" s="11" customFormat="1" x14ac:dyDescent="0.2">
      <c r="A26" s="41"/>
      <c r="B26" s="164" t="s">
        <v>243</v>
      </c>
      <c r="C26" s="68"/>
      <c r="D26" s="115">
        <v>1</v>
      </c>
      <c r="E26" s="116">
        <f>D26</f>
        <v>1</v>
      </c>
      <c r="F26" s="116"/>
      <c r="G26" s="116"/>
      <c r="H26" s="116"/>
      <c r="I26" s="115">
        <v>0</v>
      </c>
      <c r="J26" s="115">
        <v>0</v>
      </c>
      <c r="K26" s="116">
        <f>J26</f>
        <v>0</v>
      </c>
      <c r="L26" s="116"/>
      <c r="M26" s="116"/>
      <c r="N26" s="116"/>
      <c r="O26" s="115">
        <v>0</v>
      </c>
      <c r="P26" s="115">
        <v>1221</v>
      </c>
      <c r="Q26" s="116">
        <f>P26</f>
        <v>1221</v>
      </c>
      <c r="R26" s="116"/>
      <c r="S26" s="116"/>
      <c r="T26" s="116"/>
      <c r="U26" s="115">
        <v>0</v>
      </c>
      <c r="V26" s="116">
        <f>U26</f>
        <v>0</v>
      </c>
      <c r="W26" s="116"/>
      <c r="X26" s="115">
        <v>0</v>
      </c>
      <c r="Y26" s="116">
        <f>X26</f>
        <v>0</v>
      </c>
      <c r="Z26" s="116"/>
      <c r="AA26" s="115">
        <v>0</v>
      </c>
      <c r="AB26" s="116">
        <f>AA26</f>
        <v>0</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6</v>
      </c>
      <c r="E27" s="116">
        <f>D27</f>
        <v>6</v>
      </c>
      <c r="F27" s="116"/>
      <c r="G27" s="116"/>
      <c r="H27" s="116"/>
      <c r="I27" s="115">
        <v>0</v>
      </c>
      <c r="J27" s="115">
        <v>0</v>
      </c>
      <c r="K27" s="116">
        <f>J27</f>
        <v>0</v>
      </c>
      <c r="L27" s="116"/>
      <c r="M27" s="116"/>
      <c r="N27" s="116"/>
      <c r="O27" s="115">
        <v>0</v>
      </c>
      <c r="P27" s="115">
        <v>6987</v>
      </c>
      <c r="Q27" s="116">
        <f>P27</f>
        <v>6987</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74012</v>
      </c>
      <c r="AT27" s="119">
        <v>2014</v>
      </c>
      <c r="AU27" s="119">
        <v>0</v>
      </c>
      <c r="AV27" s="320"/>
      <c r="AW27" s="324"/>
    </row>
    <row r="28" spans="1:49" s="11" customFormat="1" x14ac:dyDescent="0.2">
      <c r="A28" s="41"/>
      <c r="B28" s="164" t="s">
        <v>245</v>
      </c>
      <c r="C28" s="68"/>
      <c r="D28" s="115">
        <v>1</v>
      </c>
      <c r="E28" s="116">
        <f>D28</f>
        <v>1</v>
      </c>
      <c r="F28" s="116"/>
      <c r="G28" s="116"/>
      <c r="H28" s="116"/>
      <c r="I28" s="115">
        <v>0</v>
      </c>
      <c r="J28" s="115">
        <v>0</v>
      </c>
      <c r="K28" s="116">
        <f>J28</f>
        <v>0</v>
      </c>
      <c r="L28" s="116"/>
      <c r="M28" s="116"/>
      <c r="N28" s="116"/>
      <c r="O28" s="115">
        <v>0</v>
      </c>
      <c r="P28" s="115">
        <v>1236</v>
      </c>
      <c r="Q28" s="116">
        <f>P28</f>
        <v>1236</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3942</v>
      </c>
      <c r="AT28" s="119">
        <v>5861</v>
      </c>
      <c r="AU28" s="119">
        <v>0</v>
      </c>
      <c r="AV28" s="119">
        <v>100472</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0</v>
      </c>
      <c r="E30" s="116">
        <f>D30</f>
        <v>0</v>
      </c>
      <c r="F30" s="116"/>
      <c r="G30" s="116"/>
      <c r="H30" s="116"/>
      <c r="I30" s="115">
        <v>0</v>
      </c>
      <c r="J30" s="115">
        <v>0</v>
      </c>
      <c r="K30" s="116">
        <f>J30</f>
        <v>0</v>
      </c>
      <c r="L30" s="116"/>
      <c r="M30" s="116"/>
      <c r="N30" s="116"/>
      <c r="O30" s="115">
        <v>0</v>
      </c>
      <c r="P30" s="115">
        <v>1295</v>
      </c>
      <c r="Q30" s="116">
        <f>P30</f>
        <v>1295</v>
      </c>
      <c r="R30" s="116"/>
      <c r="S30" s="116"/>
      <c r="T30" s="116"/>
      <c r="U30" s="115">
        <v>0</v>
      </c>
      <c r="V30" s="116">
        <f>U30</f>
        <v>0</v>
      </c>
      <c r="W30" s="116"/>
      <c r="X30" s="115">
        <v>0</v>
      </c>
      <c r="Y30" s="116">
        <f>X30</f>
        <v>0</v>
      </c>
      <c r="Z30" s="116"/>
      <c r="AA30" s="115">
        <v>0</v>
      </c>
      <c r="AB30" s="116">
        <f>AA30</f>
        <v>0</v>
      </c>
      <c r="AC30" s="116"/>
      <c r="AD30" s="115"/>
      <c r="AE30" s="297"/>
      <c r="AF30" s="297"/>
      <c r="AG30" s="297"/>
      <c r="AH30" s="297"/>
      <c r="AI30" s="115"/>
      <c r="AJ30" s="297"/>
      <c r="AK30" s="297"/>
      <c r="AL30" s="297"/>
      <c r="AM30" s="297"/>
      <c r="AN30" s="115"/>
      <c r="AO30" s="116"/>
      <c r="AP30" s="116"/>
      <c r="AQ30" s="116"/>
      <c r="AR30" s="116"/>
      <c r="AS30" s="115">
        <v>0</v>
      </c>
      <c r="AT30" s="119">
        <v>16954</v>
      </c>
      <c r="AU30" s="119">
        <v>0</v>
      </c>
      <c r="AV30" s="119">
        <v>3126</v>
      </c>
      <c r="AW30" s="324"/>
    </row>
    <row r="31" spans="1:49" x14ac:dyDescent="0.2">
      <c r="B31" s="164" t="s">
        <v>248</v>
      </c>
      <c r="C31" s="68"/>
      <c r="D31" s="115">
        <v>1</v>
      </c>
      <c r="E31" s="116">
        <f>D31</f>
        <v>1</v>
      </c>
      <c r="F31" s="116"/>
      <c r="G31" s="116"/>
      <c r="H31" s="116"/>
      <c r="I31" s="115">
        <v>0</v>
      </c>
      <c r="J31" s="115">
        <v>0</v>
      </c>
      <c r="K31" s="116">
        <f>J31</f>
        <v>0</v>
      </c>
      <c r="L31" s="116"/>
      <c r="M31" s="116"/>
      <c r="N31" s="116"/>
      <c r="O31" s="115">
        <v>0</v>
      </c>
      <c r="P31" s="115">
        <v>7261</v>
      </c>
      <c r="Q31" s="116">
        <f>P31</f>
        <v>7261</v>
      </c>
      <c r="R31" s="116"/>
      <c r="S31" s="116"/>
      <c r="T31" s="116"/>
      <c r="U31" s="115">
        <v>0</v>
      </c>
      <c r="V31" s="116">
        <f>U31</f>
        <v>0</v>
      </c>
      <c r="W31" s="116"/>
      <c r="X31" s="115">
        <v>0</v>
      </c>
      <c r="Y31" s="116">
        <f>X31</f>
        <v>0</v>
      </c>
      <c r="Z31" s="116"/>
      <c r="AA31" s="115">
        <v>0</v>
      </c>
      <c r="AB31" s="116">
        <f>AA31</f>
        <v>0</v>
      </c>
      <c r="AC31" s="116"/>
      <c r="AD31" s="115"/>
      <c r="AE31" s="297"/>
      <c r="AF31" s="297"/>
      <c r="AG31" s="297"/>
      <c r="AH31" s="297"/>
      <c r="AI31" s="115"/>
      <c r="AJ31" s="297"/>
      <c r="AK31" s="297"/>
      <c r="AL31" s="297"/>
      <c r="AM31" s="297"/>
      <c r="AN31" s="115"/>
      <c r="AO31" s="116"/>
      <c r="AP31" s="116"/>
      <c r="AQ31" s="116"/>
      <c r="AR31" s="116"/>
      <c r="AS31" s="115">
        <v>0</v>
      </c>
      <c r="AT31" s="119">
        <v>96364</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f>D34</f>
        <v>0</v>
      </c>
      <c r="F34" s="116"/>
      <c r="G34" s="116"/>
      <c r="H34" s="116"/>
      <c r="I34" s="115">
        <v>0</v>
      </c>
      <c r="J34" s="115">
        <v>0</v>
      </c>
      <c r="K34" s="116">
        <f>J34</f>
        <v>0</v>
      </c>
      <c r="L34" s="116"/>
      <c r="M34" s="116"/>
      <c r="N34" s="116"/>
      <c r="O34" s="115">
        <v>0</v>
      </c>
      <c r="P34" s="115">
        <v>6177</v>
      </c>
      <c r="Q34" s="116">
        <f>P34</f>
        <v>6177</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0</v>
      </c>
      <c r="E35" s="116">
        <f>D35</f>
        <v>0</v>
      </c>
      <c r="F35" s="116"/>
      <c r="G35" s="116"/>
      <c r="H35" s="116"/>
      <c r="I35" s="115">
        <v>0</v>
      </c>
      <c r="J35" s="115">
        <v>0</v>
      </c>
      <c r="K35" s="116">
        <f>J35</f>
        <v>0</v>
      </c>
      <c r="L35" s="116"/>
      <c r="M35" s="116"/>
      <c r="N35" s="116"/>
      <c r="O35" s="115">
        <v>0</v>
      </c>
      <c r="P35" s="115">
        <v>505</v>
      </c>
      <c r="Q35" s="116">
        <f>P35</f>
        <v>505</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63</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v>0</v>
      </c>
      <c r="J37" s="123">
        <v>0</v>
      </c>
      <c r="K37" s="124">
        <v>0</v>
      </c>
      <c r="L37" s="124"/>
      <c r="M37" s="124"/>
      <c r="N37" s="124"/>
      <c r="O37" s="123">
        <v>0</v>
      </c>
      <c r="P37" s="123">
        <v>-468</v>
      </c>
      <c r="Q37" s="124">
        <v>-469</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98936</v>
      </c>
      <c r="AT37" s="125">
        <v>1239</v>
      </c>
      <c r="AU37" s="125">
        <v>0</v>
      </c>
      <c r="AV37" s="125">
        <v>122559</v>
      </c>
      <c r="AW37" s="323"/>
    </row>
    <row r="38" spans="1:49" x14ac:dyDescent="0.2">
      <c r="B38" s="161" t="s">
        <v>255</v>
      </c>
      <c r="C38" s="68" t="s">
        <v>16</v>
      </c>
      <c r="D38" s="115">
        <v>0</v>
      </c>
      <c r="E38" s="116">
        <v>0</v>
      </c>
      <c r="F38" s="116"/>
      <c r="G38" s="116"/>
      <c r="H38" s="116"/>
      <c r="I38" s="115">
        <v>0</v>
      </c>
      <c r="J38" s="115">
        <v>0</v>
      </c>
      <c r="K38" s="116">
        <v>0</v>
      </c>
      <c r="L38" s="116"/>
      <c r="M38" s="116"/>
      <c r="N38" s="116"/>
      <c r="O38" s="115">
        <v>0</v>
      </c>
      <c r="P38" s="115">
        <v>-29</v>
      </c>
      <c r="Q38" s="116">
        <v>-30</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113</v>
      </c>
      <c r="AU38" s="119">
        <v>0</v>
      </c>
      <c r="AV38" s="119">
        <v>9945</v>
      </c>
      <c r="AW38" s="324"/>
    </row>
    <row r="39" spans="1:49" x14ac:dyDescent="0.2">
      <c r="B39" s="164" t="s">
        <v>256</v>
      </c>
      <c r="C39" s="68" t="s">
        <v>17</v>
      </c>
      <c r="D39" s="115">
        <v>0</v>
      </c>
      <c r="E39" s="116">
        <v>0</v>
      </c>
      <c r="F39" s="116"/>
      <c r="G39" s="116"/>
      <c r="H39" s="116"/>
      <c r="I39" s="115">
        <v>0</v>
      </c>
      <c r="J39" s="115">
        <v>0</v>
      </c>
      <c r="K39" s="116">
        <v>0</v>
      </c>
      <c r="L39" s="116"/>
      <c r="M39" s="116"/>
      <c r="N39" s="116"/>
      <c r="O39" s="115">
        <v>0</v>
      </c>
      <c r="P39" s="115">
        <v>404</v>
      </c>
      <c r="Q39" s="116">
        <v>400</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53</v>
      </c>
      <c r="AU39" s="119">
        <v>0</v>
      </c>
      <c r="AV39" s="119">
        <v>3469</v>
      </c>
      <c r="AW39" s="324"/>
    </row>
    <row r="40" spans="1:49" x14ac:dyDescent="0.2">
      <c r="B40" s="164" t="s">
        <v>257</v>
      </c>
      <c r="C40" s="68" t="s">
        <v>38</v>
      </c>
      <c r="D40" s="115">
        <v>0</v>
      </c>
      <c r="E40" s="116">
        <v>0</v>
      </c>
      <c r="F40" s="116"/>
      <c r="G40" s="116"/>
      <c r="H40" s="116"/>
      <c r="I40" s="115">
        <v>0</v>
      </c>
      <c r="J40" s="115">
        <v>0</v>
      </c>
      <c r="K40" s="116">
        <v>0</v>
      </c>
      <c r="L40" s="116"/>
      <c r="M40" s="116"/>
      <c r="N40" s="116"/>
      <c r="O40" s="115">
        <v>0</v>
      </c>
      <c r="P40" s="115">
        <v>-144</v>
      </c>
      <c r="Q40" s="116">
        <v>-144</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-558</v>
      </c>
      <c r="AU40" s="119">
        <v>0</v>
      </c>
      <c r="AV40" s="119">
        <v>20851</v>
      </c>
      <c r="AW40" s="324"/>
    </row>
    <row r="41" spans="1:49" s="11" customFormat="1" ht="25.5" x14ac:dyDescent="0.2">
      <c r="A41" s="41"/>
      <c r="B41" s="164" t="s">
        <v>258</v>
      </c>
      <c r="C41" s="68" t="s">
        <v>129</v>
      </c>
      <c r="D41" s="115">
        <v>0</v>
      </c>
      <c r="E41" s="116">
        <v>0</v>
      </c>
      <c r="F41" s="116"/>
      <c r="G41" s="116"/>
      <c r="H41" s="116"/>
      <c r="I41" s="115">
        <v>0</v>
      </c>
      <c r="J41" s="115">
        <v>0</v>
      </c>
      <c r="K41" s="116">
        <v>0</v>
      </c>
      <c r="L41" s="116"/>
      <c r="M41" s="116"/>
      <c r="N41" s="116"/>
      <c r="O41" s="115">
        <v>0</v>
      </c>
      <c r="P41" s="115">
        <v>-467</v>
      </c>
      <c r="Q41" s="116">
        <v>-467</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1748</v>
      </c>
      <c r="AU41" s="119">
        <v>0</v>
      </c>
      <c r="AV41" s="119">
        <v>48749</v>
      </c>
      <c r="AW41" s="324"/>
    </row>
    <row r="42" spans="1:49" s="11" customFormat="1" ht="24.95" customHeight="1" x14ac:dyDescent="0.2">
      <c r="A42" s="41"/>
      <c r="B42" s="161" t="s">
        <v>259</v>
      </c>
      <c r="C42" s="68" t="s">
        <v>87</v>
      </c>
      <c r="D42" s="115">
        <v>0</v>
      </c>
      <c r="E42" s="116">
        <f>D42</f>
        <v>0</v>
      </c>
      <c r="F42" s="116"/>
      <c r="G42" s="116"/>
      <c r="H42" s="116"/>
      <c r="I42" s="115">
        <v>0</v>
      </c>
      <c r="J42" s="115">
        <v>0</v>
      </c>
      <c r="K42" s="116">
        <f>J42</f>
        <v>0</v>
      </c>
      <c r="L42" s="116"/>
      <c r="M42" s="116"/>
      <c r="N42" s="116"/>
      <c r="O42" s="115">
        <v>0</v>
      </c>
      <c r="P42" s="115">
        <v>0</v>
      </c>
      <c r="Q42" s="116">
        <f>P42</f>
        <v>0</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199</v>
      </c>
      <c r="AU42" s="119">
        <v>0</v>
      </c>
      <c r="AV42" s="119">
        <v>8455</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36</v>
      </c>
      <c r="E44" s="124">
        <v>36</v>
      </c>
      <c r="F44" s="124"/>
      <c r="G44" s="124"/>
      <c r="H44" s="124"/>
      <c r="I44" s="123">
        <v>0</v>
      </c>
      <c r="J44" s="123">
        <v>0</v>
      </c>
      <c r="K44" s="124">
        <v>0</v>
      </c>
      <c r="L44" s="124"/>
      <c r="M44" s="124"/>
      <c r="N44" s="124"/>
      <c r="O44" s="123">
        <v>0</v>
      </c>
      <c r="P44" s="123">
        <v>-2113</v>
      </c>
      <c r="Q44" s="124">
        <v>-2042</v>
      </c>
      <c r="R44" s="124"/>
      <c r="S44" s="124"/>
      <c r="T44" s="124"/>
      <c r="U44" s="123">
        <v>0</v>
      </c>
      <c r="V44" s="124">
        <v>0</v>
      </c>
      <c r="W44" s="124"/>
      <c r="X44" s="123">
        <v>0</v>
      </c>
      <c r="Y44" s="124">
        <v>0</v>
      </c>
      <c r="Z44" s="124"/>
      <c r="AA44" s="123">
        <v>0</v>
      </c>
      <c r="AB44" s="124">
        <v>0</v>
      </c>
      <c r="AC44" s="124"/>
      <c r="AD44" s="123"/>
      <c r="AE44" s="301"/>
      <c r="AF44" s="301"/>
      <c r="AG44" s="301"/>
      <c r="AH44" s="302"/>
      <c r="AI44" s="123"/>
      <c r="AJ44" s="301"/>
      <c r="AK44" s="301"/>
      <c r="AL44" s="301"/>
      <c r="AM44" s="302"/>
      <c r="AN44" s="123"/>
      <c r="AO44" s="124"/>
      <c r="AP44" s="124"/>
      <c r="AQ44" s="124"/>
      <c r="AR44" s="124"/>
      <c r="AS44" s="123">
        <v>0</v>
      </c>
      <c r="AT44" s="125">
        <v>15482</v>
      </c>
      <c r="AU44" s="125">
        <v>0</v>
      </c>
      <c r="AV44" s="125">
        <v>498785</v>
      </c>
      <c r="AW44" s="323"/>
    </row>
    <row r="45" spans="1:49" x14ac:dyDescent="0.2">
      <c r="B45" s="167" t="s">
        <v>262</v>
      </c>
      <c r="C45" s="68" t="s">
        <v>19</v>
      </c>
      <c r="D45" s="115">
        <v>1</v>
      </c>
      <c r="E45" s="116">
        <f>D45</f>
        <v>1</v>
      </c>
      <c r="F45" s="116"/>
      <c r="G45" s="116"/>
      <c r="H45" s="116"/>
      <c r="I45" s="115">
        <v>0</v>
      </c>
      <c r="J45" s="115">
        <v>0</v>
      </c>
      <c r="K45" s="116">
        <f>J45</f>
        <v>0</v>
      </c>
      <c r="L45" s="116"/>
      <c r="M45" s="116"/>
      <c r="N45" s="116"/>
      <c r="O45" s="115">
        <v>0</v>
      </c>
      <c r="P45" s="115">
        <v>-434</v>
      </c>
      <c r="Q45" s="116">
        <f>P45</f>
        <v>-434</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200</v>
      </c>
      <c r="AT45" s="119">
        <v>1414</v>
      </c>
      <c r="AU45" s="119">
        <v>0</v>
      </c>
      <c r="AV45" s="119">
        <v>755</v>
      </c>
      <c r="AW45" s="324"/>
    </row>
    <row r="46" spans="1:49" x14ac:dyDescent="0.2">
      <c r="B46" s="167" t="s">
        <v>263</v>
      </c>
      <c r="C46" s="68" t="s">
        <v>20</v>
      </c>
      <c r="D46" s="115">
        <v>12</v>
      </c>
      <c r="E46" s="116">
        <f>D46</f>
        <v>12</v>
      </c>
      <c r="F46" s="116"/>
      <c r="G46" s="116"/>
      <c r="H46" s="116"/>
      <c r="I46" s="115">
        <v>0</v>
      </c>
      <c r="J46" s="115">
        <v>0</v>
      </c>
      <c r="K46" s="116">
        <f>J46</f>
        <v>0</v>
      </c>
      <c r="L46" s="116"/>
      <c r="M46" s="116"/>
      <c r="N46" s="116"/>
      <c r="O46" s="115">
        <v>0</v>
      </c>
      <c r="P46" s="115">
        <v>-4489</v>
      </c>
      <c r="Q46" s="116">
        <f>P46</f>
        <v>-4489</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25485</v>
      </c>
      <c r="AU46" s="119">
        <v>0</v>
      </c>
      <c r="AV46" s="119">
        <v>170488</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8832</v>
      </c>
      <c r="Q47" s="116">
        <f>P47</f>
        <v>8832</v>
      </c>
      <c r="R47" s="116"/>
      <c r="S47" s="116"/>
      <c r="T47" s="116"/>
      <c r="U47" s="115">
        <v>0</v>
      </c>
      <c r="V47" s="116">
        <f>U47</f>
        <v>0</v>
      </c>
      <c r="W47" s="116"/>
      <c r="X47" s="115">
        <v>0</v>
      </c>
      <c r="Y47" s="116">
        <f>X47</f>
        <v>0</v>
      </c>
      <c r="Z47" s="116"/>
      <c r="AA47" s="115">
        <v>0</v>
      </c>
      <c r="AB47" s="116">
        <f>AA47</f>
        <v>0</v>
      </c>
      <c r="AC47" s="116"/>
      <c r="AD47" s="115"/>
      <c r="AE47" s="297"/>
      <c r="AF47" s="297"/>
      <c r="AG47" s="297"/>
      <c r="AH47" s="297"/>
      <c r="AI47" s="115"/>
      <c r="AJ47" s="297"/>
      <c r="AK47" s="297"/>
      <c r="AL47" s="297"/>
      <c r="AM47" s="297"/>
      <c r="AN47" s="115"/>
      <c r="AO47" s="116"/>
      <c r="AP47" s="116"/>
      <c r="AQ47" s="116"/>
      <c r="AR47" s="116"/>
      <c r="AS47" s="115">
        <v>0</v>
      </c>
      <c r="AT47" s="119">
        <v>117857</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f>D49</f>
        <v>0</v>
      </c>
      <c r="F49" s="116"/>
      <c r="G49" s="116"/>
      <c r="H49" s="116"/>
      <c r="I49" s="115">
        <v>0</v>
      </c>
      <c r="J49" s="115">
        <v>0</v>
      </c>
      <c r="K49" s="116">
        <f>J49</f>
        <v>0</v>
      </c>
      <c r="L49" s="116"/>
      <c r="M49" s="116"/>
      <c r="N49" s="116"/>
      <c r="O49" s="115">
        <v>0</v>
      </c>
      <c r="P49" s="115">
        <v>-27</v>
      </c>
      <c r="Q49" s="116">
        <f>P49</f>
        <v>-27</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33</v>
      </c>
      <c r="AU49" s="119">
        <v>0</v>
      </c>
      <c r="AV49" s="119">
        <v>0</v>
      </c>
      <c r="AW49" s="324"/>
    </row>
    <row r="50" spans="2:49" ht="25.5" x14ac:dyDescent="0.2">
      <c r="B50" s="161" t="s">
        <v>266</v>
      </c>
      <c r="C50" s="68"/>
      <c r="D50" s="115">
        <v>2</v>
      </c>
      <c r="E50" s="116">
        <f>D50</f>
        <v>2</v>
      </c>
      <c r="F50" s="116"/>
      <c r="G50" s="116"/>
      <c r="H50" s="116"/>
      <c r="I50" s="115">
        <v>0</v>
      </c>
      <c r="J50" s="115">
        <v>0</v>
      </c>
      <c r="K50" s="116">
        <f>J50</f>
        <v>0</v>
      </c>
      <c r="L50" s="116"/>
      <c r="M50" s="116"/>
      <c r="N50" s="116"/>
      <c r="O50" s="115">
        <v>0</v>
      </c>
      <c r="P50" s="115">
        <v>1758</v>
      </c>
      <c r="Q50" s="116">
        <f>P50</f>
        <v>1758</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1409</v>
      </c>
      <c r="AT50" s="119">
        <v>157</v>
      </c>
      <c r="AU50" s="119">
        <v>0</v>
      </c>
      <c r="AV50" s="119">
        <v>0</v>
      </c>
      <c r="AW50" s="324"/>
    </row>
    <row r="51" spans="2:49" x14ac:dyDescent="0.2">
      <c r="B51" s="161" t="s">
        <v>267</v>
      </c>
      <c r="C51" s="68"/>
      <c r="D51" s="115">
        <v>58</v>
      </c>
      <c r="E51" s="116">
        <f>D51</f>
        <v>58</v>
      </c>
      <c r="F51" s="116"/>
      <c r="G51" s="116"/>
      <c r="H51" s="116"/>
      <c r="I51" s="115">
        <v>0</v>
      </c>
      <c r="J51" s="115">
        <v>0</v>
      </c>
      <c r="K51" s="116">
        <f>J51</f>
        <v>0</v>
      </c>
      <c r="L51" s="116"/>
      <c r="M51" s="116"/>
      <c r="N51" s="116"/>
      <c r="O51" s="115">
        <v>0</v>
      </c>
      <c r="P51" s="115">
        <v>-22672</v>
      </c>
      <c r="Q51" s="116">
        <f>P51</f>
        <v>-22672</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325344</v>
      </c>
      <c r="AT51" s="119">
        <v>156553</v>
      </c>
      <c r="AU51" s="119">
        <v>0</v>
      </c>
      <c r="AV51" s="119">
        <v>2991004</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f>D53</f>
        <v>0</v>
      </c>
      <c r="F53" s="116"/>
      <c r="G53" s="295"/>
      <c r="H53" s="295"/>
      <c r="I53" s="115">
        <v>0</v>
      </c>
      <c r="J53" s="115">
        <v>0</v>
      </c>
      <c r="K53" s="116">
        <f>J53</f>
        <v>0</v>
      </c>
      <c r="L53" s="116"/>
      <c r="M53" s="295"/>
      <c r="N53" s="295"/>
      <c r="O53" s="115">
        <v>0</v>
      </c>
      <c r="P53" s="115">
        <v>6</v>
      </c>
      <c r="Q53" s="116">
        <f>P53</f>
        <v>6</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279</v>
      </c>
      <c r="AT53" s="119">
        <v>234</v>
      </c>
      <c r="AU53" s="119">
        <v>0</v>
      </c>
      <c r="AV53" s="119">
        <v>10577</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2505055</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f>D56</f>
        <v>0</v>
      </c>
      <c r="F56" s="128"/>
      <c r="G56" s="128"/>
      <c r="H56" s="128"/>
      <c r="I56" s="127">
        <v>0</v>
      </c>
      <c r="J56" s="127">
        <v>0</v>
      </c>
      <c r="K56" s="128">
        <f>J56</f>
        <v>0</v>
      </c>
      <c r="L56" s="128"/>
      <c r="M56" s="128"/>
      <c r="N56" s="128"/>
      <c r="O56" s="127">
        <v>0</v>
      </c>
      <c r="P56" s="127">
        <v>46</v>
      </c>
      <c r="Q56" s="128">
        <f>P56</f>
        <v>46</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4277</v>
      </c>
      <c r="AT56" s="129">
        <v>543</v>
      </c>
      <c r="AU56" s="129">
        <v>0</v>
      </c>
      <c r="AV56" s="129">
        <v>16330</v>
      </c>
      <c r="AW56" s="315"/>
    </row>
    <row r="57" spans="2:49" x14ac:dyDescent="0.2">
      <c r="B57" s="167" t="s">
        <v>273</v>
      </c>
      <c r="C57" s="68" t="s">
        <v>25</v>
      </c>
      <c r="D57" s="130">
        <v>0</v>
      </c>
      <c r="E57" s="131">
        <f>D57</f>
        <v>0</v>
      </c>
      <c r="F57" s="131"/>
      <c r="G57" s="131"/>
      <c r="H57" s="131"/>
      <c r="I57" s="130">
        <v>0</v>
      </c>
      <c r="J57" s="130">
        <v>0</v>
      </c>
      <c r="K57" s="131">
        <f>J57</f>
        <v>0</v>
      </c>
      <c r="L57" s="131"/>
      <c r="M57" s="131"/>
      <c r="N57" s="131"/>
      <c r="O57" s="130">
        <v>0</v>
      </c>
      <c r="P57" s="130">
        <v>84</v>
      </c>
      <c r="Q57" s="131">
        <f>P57</f>
        <v>84</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4277</v>
      </c>
      <c r="AT57" s="132">
        <v>573</v>
      </c>
      <c r="AU57" s="132">
        <v>0</v>
      </c>
      <c r="AV57" s="132">
        <v>33217</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2</v>
      </c>
      <c r="Q58" s="131">
        <f>P58</f>
        <v>2</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0</v>
      </c>
      <c r="AU58" s="132">
        <v>0</v>
      </c>
      <c r="AV58" s="132">
        <v>13</v>
      </c>
      <c r="AW58" s="316"/>
    </row>
    <row r="59" spans="2:49" x14ac:dyDescent="0.2">
      <c r="B59" s="167" t="s">
        <v>275</v>
      </c>
      <c r="C59" s="68" t="s">
        <v>27</v>
      </c>
      <c r="D59" s="130">
        <v>1</v>
      </c>
      <c r="E59" s="131">
        <v>1</v>
      </c>
      <c r="F59" s="131"/>
      <c r="G59" s="131"/>
      <c r="H59" s="131"/>
      <c r="I59" s="130">
        <v>0</v>
      </c>
      <c r="J59" s="130">
        <v>0</v>
      </c>
      <c r="K59" s="131">
        <v>0</v>
      </c>
      <c r="L59" s="131"/>
      <c r="M59" s="131"/>
      <c r="N59" s="131"/>
      <c r="O59" s="130">
        <v>0</v>
      </c>
      <c r="P59" s="130">
        <v>1113</v>
      </c>
      <c r="Q59" s="131">
        <v>1113</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49628</v>
      </c>
      <c r="AT59" s="132">
        <v>6164</v>
      </c>
      <c r="AU59" s="132">
        <v>0</v>
      </c>
      <c r="AV59" s="132">
        <v>376900</v>
      </c>
      <c r="AW59" s="316"/>
    </row>
    <row r="60" spans="2:49" x14ac:dyDescent="0.2">
      <c r="B60" s="167" t="s">
        <v>276</v>
      </c>
      <c r="C60" s="68"/>
      <c r="D60" s="133">
        <f>D59/12</f>
        <v>8.3333333333333329E-2</v>
      </c>
      <c r="E60" s="134">
        <f>E59/12</f>
        <v>8.3333333333333329E-2</v>
      </c>
      <c r="F60" s="134"/>
      <c r="G60" s="134"/>
      <c r="H60" s="134"/>
      <c r="I60" s="133">
        <f>I59/12</f>
        <v>0</v>
      </c>
      <c r="J60" s="133">
        <f>J59/12</f>
        <v>0</v>
      </c>
      <c r="K60" s="134">
        <f>K59/12</f>
        <v>0</v>
      </c>
      <c r="L60" s="134"/>
      <c r="M60" s="134"/>
      <c r="N60" s="134"/>
      <c r="O60" s="133">
        <f>O59/12</f>
        <v>0</v>
      </c>
      <c r="P60" s="133">
        <f>P59/12</f>
        <v>92.75</v>
      </c>
      <c r="Q60" s="134">
        <f>Q59/12</f>
        <v>92.75</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4135.666666666667</v>
      </c>
      <c r="AT60" s="135">
        <f>AT59/12</f>
        <v>513.66666666666663</v>
      </c>
      <c r="AU60" s="135">
        <f>AU59/12</f>
        <v>0</v>
      </c>
      <c r="AV60" s="135">
        <f>AV59/12</f>
        <v>31408.333333333332</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137142</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46505</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1807</v>
      </c>
      <c r="E5" s="124">
        <v>29</v>
      </c>
      <c r="F5" s="124"/>
      <c r="G5" s="136"/>
      <c r="H5" s="136"/>
      <c r="I5" s="123">
        <v>0</v>
      </c>
      <c r="J5" s="123">
        <v>0</v>
      </c>
      <c r="K5" s="124">
        <v>0</v>
      </c>
      <c r="L5" s="124"/>
      <c r="M5" s="124"/>
      <c r="N5" s="124"/>
      <c r="O5" s="123">
        <v>0</v>
      </c>
      <c r="P5" s="123">
        <v>414604</v>
      </c>
      <c r="Q5" s="124">
        <v>407775</v>
      </c>
      <c r="R5" s="124"/>
      <c r="S5" s="124"/>
      <c r="T5" s="124"/>
      <c r="U5" s="123">
        <v>0</v>
      </c>
      <c r="V5" s="124">
        <v>0</v>
      </c>
      <c r="W5" s="124"/>
      <c r="X5" s="123">
        <v>0</v>
      </c>
      <c r="Y5" s="124">
        <v>0</v>
      </c>
      <c r="Z5" s="124"/>
      <c r="AA5" s="123">
        <v>0</v>
      </c>
      <c r="AB5" s="124">
        <v>0</v>
      </c>
      <c r="AC5" s="124"/>
      <c r="AD5" s="123"/>
      <c r="AE5" s="301"/>
      <c r="AF5" s="301"/>
      <c r="AG5" s="301"/>
      <c r="AH5" s="301"/>
      <c r="AI5" s="123"/>
      <c r="AJ5" s="301"/>
      <c r="AK5" s="301"/>
      <c r="AL5" s="301"/>
      <c r="AM5" s="301"/>
      <c r="AN5" s="123"/>
      <c r="AO5" s="124"/>
      <c r="AP5" s="124"/>
      <c r="AQ5" s="124"/>
      <c r="AR5" s="124"/>
      <c r="AS5" s="123">
        <v>4838842</v>
      </c>
      <c r="AT5" s="125">
        <v>5612189</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1029</v>
      </c>
      <c r="Q6" s="116">
        <v>1029</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10403</v>
      </c>
      <c r="AT6" s="119">
        <v>6</v>
      </c>
      <c r="AU6" s="119">
        <v>0</v>
      </c>
      <c r="AV6" s="317"/>
      <c r="AW6" s="324"/>
    </row>
    <row r="7" spans="2:49" x14ac:dyDescent="0.2">
      <c r="B7" s="182" t="s">
        <v>280</v>
      </c>
      <c r="C7" s="139" t="s">
        <v>9</v>
      </c>
      <c r="D7" s="115">
        <v>1778</v>
      </c>
      <c r="E7" s="116"/>
      <c r="F7" s="116"/>
      <c r="G7" s="117"/>
      <c r="H7" s="117"/>
      <c r="I7" s="115"/>
      <c r="J7" s="115">
        <v>0</v>
      </c>
      <c r="K7" s="116"/>
      <c r="L7" s="116"/>
      <c r="M7" s="116"/>
      <c r="N7" s="116"/>
      <c r="O7" s="115"/>
      <c r="P7" s="115">
        <v>40</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14540</v>
      </c>
      <c r="AT7" s="119">
        <v>96798</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0</v>
      </c>
      <c r="F11" s="116"/>
      <c r="G11" s="116"/>
      <c r="H11" s="116"/>
      <c r="I11" s="115">
        <f>0</f>
        <v>0</v>
      </c>
      <c r="J11" s="115">
        <f>J41</f>
        <v>0</v>
      </c>
      <c r="K11" s="116">
        <f>K42</f>
        <v>0</v>
      </c>
      <c r="L11" s="116"/>
      <c r="M11" s="116"/>
      <c r="N11" s="116"/>
      <c r="O11" s="115">
        <f>0</f>
        <v>0</v>
      </c>
      <c r="P11" s="115">
        <f>P41</f>
        <v>0</v>
      </c>
      <c r="Q11" s="116">
        <f>Q42</f>
        <v>0</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0</v>
      </c>
      <c r="E12" s="295"/>
      <c r="F12" s="295"/>
      <c r="G12" s="295"/>
      <c r="H12" s="295"/>
      <c r="I12" s="299"/>
      <c r="J12" s="115">
        <f>J43</f>
        <v>0</v>
      </c>
      <c r="K12" s="295"/>
      <c r="L12" s="295"/>
      <c r="M12" s="295"/>
      <c r="N12" s="295"/>
      <c r="O12" s="299"/>
      <c r="P12" s="115">
        <f>P43</f>
        <v>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0</v>
      </c>
      <c r="Q13" s="116">
        <v>0</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282</v>
      </c>
      <c r="AT13" s="119">
        <v>45</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-560</v>
      </c>
      <c r="E23" s="294"/>
      <c r="F23" s="294"/>
      <c r="G23" s="294"/>
      <c r="H23" s="294"/>
      <c r="I23" s="298"/>
      <c r="J23" s="115">
        <v>-2</v>
      </c>
      <c r="K23" s="294"/>
      <c r="L23" s="294"/>
      <c r="M23" s="294"/>
      <c r="N23" s="294"/>
      <c r="O23" s="298"/>
      <c r="P23" s="115">
        <v>669979</v>
      </c>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5553265</v>
      </c>
      <c r="AT23" s="119">
        <v>4351684</v>
      </c>
      <c r="AU23" s="119">
        <v>0</v>
      </c>
      <c r="AV23" s="317"/>
      <c r="AW23" s="324"/>
    </row>
    <row r="24" spans="2:49" ht="28.5" customHeight="1" x14ac:dyDescent="0.2">
      <c r="B24" s="184" t="s">
        <v>114</v>
      </c>
      <c r="C24" s="139"/>
      <c r="D24" s="299"/>
      <c r="E24" s="116">
        <v>-560</v>
      </c>
      <c r="F24" s="116"/>
      <c r="G24" s="116"/>
      <c r="H24" s="116"/>
      <c r="I24" s="115">
        <v>0</v>
      </c>
      <c r="J24" s="299"/>
      <c r="K24" s="116">
        <v>-2</v>
      </c>
      <c r="L24" s="116"/>
      <c r="M24" s="116"/>
      <c r="N24" s="116"/>
      <c r="O24" s="115">
        <v>0</v>
      </c>
      <c r="P24" s="299"/>
      <c r="Q24" s="116">
        <v>706990</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25</v>
      </c>
      <c r="E26" s="294"/>
      <c r="F26" s="294"/>
      <c r="G26" s="294"/>
      <c r="H26" s="294"/>
      <c r="I26" s="298"/>
      <c r="J26" s="115">
        <v>0</v>
      </c>
      <c r="K26" s="294"/>
      <c r="L26" s="294"/>
      <c r="M26" s="294"/>
      <c r="N26" s="294"/>
      <c r="O26" s="298"/>
      <c r="P26" s="115">
        <v>35392</v>
      </c>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214918</v>
      </c>
      <c r="AT26" s="119">
        <v>532765</v>
      </c>
      <c r="AU26" s="119">
        <v>0</v>
      </c>
      <c r="AV26" s="317"/>
      <c r="AW26" s="324"/>
    </row>
    <row r="27" spans="2:49" s="11" customFormat="1" ht="25.5" x14ac:dyDescent="0.2">
      <c r="B27" s="184" t="s">
        <v>85</v>
      </c>
      <c r="C27" s="139"/>
      <c r="D27" s="299"/>
      <c r="E27" s="116">
        <v>18</v>
      </c>
      <c r="F27" s="116"/>
      <c r="G27" s="116"/>
      <c r="H27" s="116"/>
      <c r="I27" s="115">
        <v>0</v>
      </c>
      <c r="J27" s="299"/>
      <c r="K27" s="116">
        <v>0</v>
      </c>
      <c r="L27" s="116"/>
      <c r="M27" s="116"/>
      <c r="N27" s="116"/>
      <c r="O27" s="115">
        <v>0</v>
      </c>
      <c r="P27" s="299"/>
      <c r="Q27" s="116">
        <v>4678</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19</v>
      </c>
      <c r="E28" s="295"/>
      <c r="F28" s="295"/>
      <c r="G28" s="295"/>
      <c r="H28" s="295"/>
      <c r="I28" s="299"/>
      <c r="J28" s="115">
        <v>0</v>
      </c>
      <c r="K28" s="295"/>
      <c r="L28" s="295"/>
      <c r="M28" s="295"/>
      <c r="N28" s="295"/>
      <c r="O28" s="299"/>
      <c r="P28" s="115">
        <v>159692</v>
      </c>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444023</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v>0</v>
      </c>
      <c r="K34" s="294"/>
      <c r="L34" s="294"/>
      <c r="M34" s="294"/>
      <c r="N34" s="294"/>
      <c r="O34" s="298"/>
      <c r="P34" s="115">
        <v>306</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0</v>
      </c>
      <c r="F35" s="116"/>
      <c r="G35" s="116"/>
      <c r="H35" s="116"/>
      <c r="I35" s="115">
        <v>0</v>
      </c>
      <c r="J35" s="299"/>
      <c r="K35" s="116">
        <f>J34</f>
        <v>0</v>
      </c>
      <c r="L35" s="116"/>
      <c r="M35" s="116"/>
      <c r="N35" s="116"/>
      <c r="O35" s="115">
        <v>0</v>
      </c>
      <c r="P35" s="299"/>
      <c r="Q35" s="116">
        <f>P34</f>
        <v>306</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0</v>
      </c>
      <c r="E36" s="116">
        <f>D36</f>
        <v>0</v>
      </c>
      <c r="F36" s="116"/>
      <c r="G36" s="116"/>
      <c r="H36" s="116"/>
      <c r="I36" s="115">
        <v>0</v>
      </c>
      <c r="J36" s="115">
        <v>0</v>
      </c>
      <c r="K36" s="116">
        <f>J36</f>
        <v>0</v>
      </c>
      <c r="L36" s="116"/>
      <c r="M36" s="116"/>
      <c r="N36" s="116"/>
      <c r="O36" s="115">
        <v>0</v>
      </c>
      <c r="P36" s="115">
        <v>1376</v>
      </c>
      <c r="Q36" s="116">
        <f>P36</f>
        <v>1376</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v>0</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429</v>
      </c>
      <c r="Q45" s="116">
        <v>429</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4607</v>
      </c>
      <c r="Q49" s="116">
        <v>1778</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1189301</v>
      </c>
      <c r="AT49" s="119">
        <v>0</v>
      </c>
      <c r="AU49" s="119">
        <v>0</v>
      </c>
      <c r="AV49" s="317"/>
      <c r="AW49" s="324"/>
    </row>
    <row r="50" spans="2:49" x14ac:dyDescent="0.2">
      <c r="B50" s="182" t="s">
        <v>119</v>
      </c>
      <c r="C50" s="139" t="s">
        <v>34</v>
      </c>
      <c r="D50" s="115">
        <v>0</v>
      </c>
      <c r="E50" s="295"/>
      <c r="F50" s="295"/>
      <c r="G50" s="295"/>
      <c r="H50" s="295"/>
      <c r="I50" s="299"/>
      <c r="J50" s="115">
        <v>0</v>
      </c>
      <c r="K50" s="295"/>
      <c r="L50" s="295"/>
      <c r="M50" s="295"/>
      <c r="N50" s="295"/>
      <c r="O50" s="299"/>
      <c r="P50" s="115">
        <v>2247</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-554</v>
      </c>
      <c r="E54" s="121">
        <f>E24+E27+E31+E35-E36+E39+E42+E45+E46-E49+E51+E52+E53</f>
        <v>-542</v>
      </c>
      <c r="F54" s="121"/>
      <c r="G54" s="121"/>
      <c r="H54" s="121"/>
      <c r="I54" s="120">
        <f>I24+I27+I31+I35-I36+I39+I42+I45+I46-I49+I51+I52+I53</f>
        <v>0</v>
      </c>
      <c r="J54" s="120">
        <f>J23+J26-J28+J30-J32+J34-J36+J38+J41-J43+J45+J46-J47-J49+J50+J51+J52+J53</f>
        <v>-2</v>
      </c>
      <c r="K54" s="121">
        <f>K24+K27+K31+K35-K36+K39+K42+K45+K46-K49+K51+K52+K53</f>
        <v>-2</v>
      </c>
      <c r="L54" s="121"/>
      <c r="M54" s="121"/>
      <c r="N54" s="121"/>
      <c r="O54" s="120">
        <f>O24+O27+O31+O35-O36+O39+O42+O45+O46-O49+O51+O52+O53</f>
        <v>0</v>
      </c>
      <c r="P54" s="120">
        <f>P23+P26-P28+P30-P32+P34-P36+P38+P41-P43+P45+P46-P47-P49+P50+P51+P52+P53</f>
        <v>542678</v>
      </c>
      <c r="Q54" s="121">
        <f>Q24+Q27+Q31+Q35-Q36+Q39+Q42+Q45+Q46-Q49+Q51+Q52+Q53</f>
        <v>709249</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0</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4578882</v>
      </c>
      <c r="AT54" s="122">
        <f>AT23+AT26-AT28+AT30-AT32+AT34-AT36+AT38+AT41-AT43+AT45+AT46-AT47-AT49+AT50+AT51+AT52+AT53</f>
        <v>4440426</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-0.15</v>
      </c>
      <c r="D5" s="124">
        <v>-128</v>
      </c>
      <c r="E5" s="352"/>
      <c r="F5" s="352"/>
      <c r="G5" s="318"/>
      <c r="H5" s="123">
        <v>0</v>
      </c>
      <c r="I5" s="124">
        <v>0</v>
      </c>
      <c r="J5" s="352"/>
      <c r="K5" s="352"/>
      <c r="L5" s="318"/>
      <c r="M5" s="123">
        <v>73545.19</v>
      </c>
      <c r="N5" s="124">
        <v>1757381</v>
      </c>
      <c r="O5" s="352"/>
      <c r="P5" s="352"/>
      <c r="Q5" s="123">
        <v>0</v>
      </c>
      <c r="R5" s="124">
        <v>0</v>
      </c>
      <c r="S5" s="352"/>
      <c r="T5" s="352"/>
      <c r="U5" s="123">
        <v>0</v>
      </c>
      <c r="V5" s="124">
        <v>0</v>
      </c>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v>2</v>
      </c>
      <c r="D6" s="116">
        <v>-131</v>
      </c>
      <c r="E6" s="121">
        <f>SUM('Pt 1 Summary of Data'!E$12,'Pt 1 Summary of Data'!E$22)+SUM('Pt 1 Summary of Data'!G$12,'Pt 1 Summary of Data'!G$22)-SUM('Pt 1 Summary of Data'!H$12,'Pt 1 Summary of Data'!H$22)</f>
        <v>-542</v>
      </c>
      <c r="F6" s="121">
        <f>SUM(C6:E6)</f>
        <v>-671</v>
      </c>
      <c r="G6" s="122">
        <f>'Pt 1 Summary of Data'!I12+'Pt 1 Summary of Data'!I22</f>
        <v>0</v>
      </c>
      <c r="H6" s="115">
        <v>0</v>
      </c>
      <c r="I6" s="116">
        <v>0</v>
      </c>
      <c r="J6" s="121">
        <f>'Pt 1 Summary of Data'!K12+'Pt 1 Summary of Data'!K22</f>
        <v>-2</v>
      </c>
      <c r="K6" s="121">
        <f>SUM(H6:J6)</f>
        <v>-2</v>
      </c>
      <c r="L6" s="122">
        <f>'Pt 1 Summary of Data'!O12+'Pt 1 Summary of Data'!O22</f>
        <v>0</v>
      </c>
      <c r="M6" s="115">
        <v>72554</v>
      </c>
      <c r="N6" s="116">
        <v>1675635</v>
      </c>
      <c r="O6" s="121">
        <f>'Pt 1 Summary of Data'!Q12+'Pt 1 Summary of Data'!Q22</f>
        <v>709249</v>
      </c>
      <c r="P6" s="121">
        <f>SUM(M6:O6)</f>
        <v>2457438</v>
      </c>
      <c r="Q6" s="115">
        <v>0</v>
      </c>
      <c r="R6" s="116">
        <v>0</v>
      </c>
      <c r="S6" s="121">
        <f>'Pt 1 Summary of Data'!V12+'Pt 1 Summary of Data'!V22</f>
        <v>0</v>
      </c>
      <c r="T6" s="121">
        <f>SUM(Q6:S6)</f>
        <v>0</v>
      </c>
      <c r="U6" s="115">
        <v>0</v>
      </c>
      <c r="V6" s="116">
        <v>0</v>
      </c>
      <c r="W6" s="121">
        <f>'Pt 1 Summary of Data'!Y12+'Pt 1 Summary of Data'!Y22</f>
        <v>0</v>
      </c>
      <c r="X6" s="121">
        <f>SUM(U6:W6)</f>
        <v>0</v>
      </c>
      <c r="Y6" s="115">
        <v>0</v>
      </c>
      <c r="Z6" s="116">
        <v>0</v>
      </c>
      <c r="AA6" s="121">
        <f>'Pt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0</v>
      </c>
      <c r="D7" s="116">
        <v>0</v>
      </c>
      <c r="E7" s="121">
        <f>SUM('Pt 1 Summary of Data'!E37:E41)+MAX(0,MIN('Pt 1 Summary of Data'!E42,0.3%*('Pt 1 Summary of Data'!E5-SUM(E9:E11))))</f>
        <v>0</v>
      </c>
      <c r="F7" s="121">
        <f>SUM(C7:E7)</f>
        <v>0</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1405</v>
      </c>
      <c r="N7" s="116">
        <v>12290</v>
      </c>
      <c r="O7" s="121">
        <f>SUM('Pt 1 Summary of Data'!Q37:Q41)+MAX(0,MIN('Pt 1 Summary of Data'!Q42,0.3%*('Pt 1 Summary of Data'!Q5)))</f>
        <v>-710</v>
      </c>
      <c r="P7" s="121">
        <f>SUM(M7:O7)</f>
        <v>12985</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2</v>
      </c>
      <c r="D12" s="121">
        <f>SUM(D$6:D$7)+IF(AND(OR('Company Information'!$C$12="District of Columbia",'Company Information'!$C$12="Massachusetts",'Company Information'!$C$12="Vermont"),SUM($C$6:$F$11,$C$15:$F$16,$C$37:$D$37)&lt;&gt;0),SUM(I$6:I$7),0)</f>
        <v>-131</v>
      </c>
      <c r="E12" s="121">
        <f>SUM(E$6:E$7)-SUM(E$8:E$11)+IF(AND(OR('Company Information'!$C$12="District of Columbia",'Company Information'!$C$12="Massachusetts",'Company Information'!$C$12="Vermont"),SUM($C$6:$F$11,$C$15:$F$16,$C$37:$D$37)&lt;&gt;0),SUM(J$6:J$7)-SUM(J$10:J$11),0)</f>
        <v>-542</v>
      </c>
      <c r="F12" s="121">
        <f>IFERROR(SUM(C$12:E$12)+C$17*MAX(0,E$49-C$49)+D$17*MAX(0,E$49-D$49),0)</f>
        <v>-671</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0</v>
      </c>
      <c r="J12" s="121">
        <f>SUM(J$6:J$7)-SUM(J$10:J$11)+IF(AND(OR('Company Information'!$C$12="District of Columbia",'Company Information'!$C$12="Massachusetts",'Company Information'!$C$12="Vermont"),SUM($H$6:$K$11,$H$15:$K$16,$H$37:$I$37)&lt;&gt;0),SUM(E$6:E$7)-SUM(E$8:E$11),0)</f>
        <v>-2</v>
      </c>
      <c r="K12" s="121">
        <f>IFERROR(SUM(H$12:J$12)+H$17*MAX(0,J$49-H$49)+I$17*MAX(0,J$49-I$49),0)</f>
        <v>-2</v>
      </c>
      <c r="L12" s="317"/>
      <c r="M12" s="120">
        <f>SUM(M$6:M$7)</f>
        <v>73959</v>
      </c>
      <c r="N12" s="121">
        <f>SUM(N$6:N$7)</f>
        <v>1687925</v>
      </c>
      <c r="O12" s="121">
        <f>SUM(O$6:O$7)</f>
        <v>708539</v>
      </c>
      <c r="P12" s="121">
        <f>SUM(M$12:O$12)+M$17*MAX(0,O$49-M$49)+N$17*MAX(0,O$49-N$49)</f>
        <v>2470423</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0</v>
      </c>
      <c r="D15" s="124">
        <v>164</v>
      </c>
      <c r="E15" s="112">
        <f>SUM('Pt 1 Summary of Data'!E$5:E$7)+SUM('Pt 1 Summary of Data'!G$5:G$7)-SUM('Pt 1 Summary of Data'!H$5:H$7)-SUM(E$9:E$11)+D$55</f>
        <v>29</v>
      </c>
      <c r="F15" s="112">
        <f>SUM(C15:E15)</f>
        <v>193</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204787</v>
      </c>
      <c r="N15" s="124">
        <v>1663428</v>
      </c>
      <c r="O15" s="112">
        <f>SUM('Pt 1 Summary of Data'!Q5:Q7)+N55</f>
        <v>411413</v>
      </c>
      <c r="P15" s="112">
        <f>SUM(M15:O15)</f>
        <v>2279628</v>
      </c>
      <c r="Q15" s="123">
        <v>0</v>
      </c>
      <c r="R15" s="124">
        <v>0</v>
      </c>
      <c r="S15" s="112">
        <f>SUM('Pt 1 Summary of Data'!V5:V7)+R55</f>
        <v>0</v>
      </c>
      <c r="T15" s="112">
        <f>SUM(Q15:S15)</f>
        <v>0</v>
      </c>
      <c r="U15" s="123">
        <v>0</v>
      </c>
      <c r="V15" s="124">
        <v>0</v>
      </c>
      <c r="W15" s="112">
        <f>SUM('Pt 1 Summary of Data'!Y5:Y7)+V55</f>
        <v>0</v>
      </c>
      <c r="X15" s="112">
        <f>SUM(U15:W15)</f>
        <v>0</v>
      </c>
      <c r="Y15" s="123">
        <v>0</v>
      </c>
      <c r="Z15" s="124">
        <v>0</v>
      </c>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0</v>
      </c>
      <c r="D16" s="116">
        <v>105</v>
      </c>
      <c r="E16" s="121">
        <f>'Pt 1 Summary of Data'!E25+'Pt 1 Summary of Data'!E26+'Pt 1 Summary of Data'!E27+'Pt 1 Summary of Data'!E28+'Pt 1 Summary of Data'!E30+'Pt 1 Summary of Data'!E31+'Pt 1 Summary of Data'!E34+'Pt 1 Summary of Data'!E35+'Pt 3 MLR and Rebate Calculation'!D56</f>
        <v>174</v>
      </c>
      <c r="F16" s="121">
        <f>SUM(C16:E16)</f>
        <v>279</v>
      </c>
      <c r="G16" s="122">
        <f>'Pt 1 Summary of Data'!I25+'Pt 1 Summary of Data'!I26+'Pt 1 Summary of Data'!I27+'Pt 1 Summary of Data'!I28+'Pt 1 Summary of Data'!I30+'Pt 1 Summary of Data'!I31+'Pt 1 Summary of Data'!I34+'Pt 1 Summary of Data'!I35</f>
        <v>0</v>
      </c>
      <c r="H16" s="115">
        <v>0</v>
      </c>
      <c r="I16" s="116">
        <v>0</v>
      </c>
      <c r="J16" s="121">
        <f>'Pt 1 Summary of Data'!K25+'Pt 1 Summary of Data'!K26+'Pt 1 Summary of Data'!K27+'Pt 1 Summary of Data'!K28+'Pt 1 Summary of Data'!K30+'Pt 1 Summary of Data'!K31+'Pt 1 Summary of Data'!K34+'Pt 1 Summary of Data'!K35+'Pt 3 MLR and Rebate Calculation'!I56</f>
        <v>1</v>
      </c>
      <c r="K16" s="121">
        <f>SUM(H16:J16)</f>
        <v>1</v>
      </c>
      <c r="L16" s="122">
        <f>'Pt 1 Summary of Data'!O25+'Pt 1 Summary of Data'!O26+'Pt 1 Summary of Data'!O27+'Pt 1 Summary of Data'!O28+'Pt 1 Summary of Data'!O30+'Pt 1 Summary of Data'!O31+'Pt 1 Summary of Data'!O34+'Pt 1 Summary of Data'!O35</f>
        <v>0</v>
      </c>
      <c r="M16" s="115">
        <v>38863</v>
      </c>
      <c r="N16" s="116">
        <v>-116073</v>
      </c>
      <c r="O16" s="121">
        <f>'Pt 1 Summary of Data'!Q25+'Pt 1 Summary of Data'!Q26+'Pt 1 Summary of Data'!Q27+'Pt 1 Summary of Data'!Q28+'Pt 1 Summary of Data'!Q30+'Pt 1 Summary of Data'!Q31+'Pt 1 Summary of Data'!Q34+'Pt 1 Summary of Data'!Q35+'Pt 3 MLR and Rebate Calculation'!N56</f>
        <v>-17907</v>
      </c>
      <c r="P16" s="121">
        <f>SUM(M16:O16)</f>
        <v>-95117</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0</v>
      </c>
      <c r="Z16" s="116">
        <v>0</v>
      </c>
      <c r="AA16" s="121">
        <f>'Pt 1 Summary of Data'!AB25+'Pt 1 Summary of Data'!AB26+'Pt 1 Summary of Data'!AB27+'Pt 1 Summary of Data'!AB28+'Pt 1 Summary of Data'!AB30+'Pt 1 Summary of Data'!AB31+'Pt 1 Summary of Data'!AB34+'Pt 1 Summary of Data'!AB35+'Pt 3 MLR and Rebate Calculation'!Z56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0</v>
      </c>
      <c r="D17" s="121">
        <f>D$15-D$16+IF(AND(OR('Company Information'!$C$12="District of Columbia",'Company Information'!$C$12="Massachusetts",'Company Information'!$C$12="Vermont"),SUM($C$6:$F$11,$C$15:$F$16,$C$37:$D$37)&lt;&gt;0),I$15-I$16,0)</f>
        <v>59</v>
      </c>
      <c r="E17" s="121">
        <f>E$15-E$16+IF(AND(OR('Company Information'!$C$12="District of Columbia",'Company Information'!$C$12="Massachusetts",'Company Information'!$C$12="Vermont"),SUM($C$6:$F$11,$C$15:$F$16,$C$37:$D$37)&lt;&gt;0),J$15-J$16,0)</f>
        <v>-145</v>
      </c>
      <c r="F17" s="121">
        <f>F$15-F$16+IF(AND(OR('Company Information'!$C$12="District of Columbia",'Company Information'!$C$12="Massachusetts",'Company Information'!$C$12="Vermont"),SUM($C$6:$F$11,$C$15:$F$16,$C$37:$D$37)&lt;&gt;0),K$15-K$16,0)</f>
        <v>-86</v>
      </c>
      <c r="G17" s="320"/>
      <c r="H17" s="120">
        <f>H$15-H$16+IF(AND(OR('Company Information'!$C$12="District of Columbia",'Company Information'!$C$12="Massachusetts",'Company Information'!$C$12="Vermont"),SUM($H$6:$K$11,$H$15:$K$16,$H$37:$I$37)&lt;&gt;0),C$15-C$16,0)</f>
        <v>0</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-1</v>
      </c>
      <c r="K17" s="121">
        <f>K$15-K$16+IF(AND(OR('Company Information'!$C$12="District of Columbia",'Company Information'!$C$12="Massachusetts",'Company Information'!$C$12="Vermont"),SUM($H$6:$K$11,$H$15:$K$16,$H$37:$I$37)&lt;&gt;0),F$15-F$16,0)</f>
        <v>-1</v>
      </c>
      <c r="L17" s="320"/>
      <c r="M17" s="120">
        <f>M$15-M$16</f>
        <v>165924</v>
      </c>
      <c r="N17" s="121">
        <f>N$15-N$16</f>
        <v>1779501</v>
      </c>
      <c r="O17" s="121">
        <f>O$15-O$16</f>
        <v>429320</v>
      </c>
      <c r="P17" s="121">
        <f>P$15-P$16</f>
        <v>2374745</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0</v>
      </c>
      <c r="D37" s="128">
        <v>0</v>
      </c>
      <c r="E37" s="262">
        <f>'Pt 1 Summary of Data'!E60</f>
        <v>8.3333333333333329E-2</v>
      </c>
      <c r="F37" s="262">
        <f>SUM(C37:E37)</f>
        <v>8.3333333333333329E-2</v>
      </c>
      <c r="G37" s="318"/>
      <c r="H37" s="127">
        <v>0</v>
      </c>
      <c r="I37" s="128">
        <v>0</v>
      </c>
      <c r="J37" s="262">
        <f>'Pt 1 Summary of Data'!K60</f>
        <v>0</v>
      </c>
      <c r="K37" s="262">
        <f>SUM(H37:J37)</f>
        <v>0</v>
      </c>
      <c r="L37" s="318"/>
      <c r="M37" s="127">
        <v>46</v>
      </c>
      <c r="N37" s="128">
        <v>595</v>
      </c>
      <c r="O37" s="262">
        <f>'Pt 1 Summary of Data'!Q60</f>
        <v>92.75</v>
      </c>
      <c r="P37" s="262">
        <f>SUM(M37:O37)</f>
        <v>733.75</v>
      </c>
      <c r="Q37" s="127">
        <v>0</v>
      </c>
      <c r="R37" s="128">
        <v>0</v>
      </c>
      <c r="S37" s="262">
        <f>'Pt 1 Summary of Data'!V60</f>
        <v>0</v>
      </c>
      <c r="T37" s="262">
        <f>SUM(Q37:S37)</f>
        <v>0</v>
      </c>
      <c r="U37" s="127">
        <v>0</v>
      </c>
      <c r="V37" s="128">
        <v>0</v>
      </c>
      <c r="W37" s="262">
        <f>'Pt 1 Summary of Data'!Y60</f>
        <v>0</v>
      </c>
      <c r="X37" s="262">
        <f>SUM(U37:W37)</f>
        <v>0</v>
      </c>
      <c r="Y37" s="127">
        <v>0</v>
      </c>
      <c r="Z37" s="128">
        <v>0</v>
      </c>
      <c r="AA37" s="262">
        <f>'Pt 1 Summary of Data'!AB60</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IF(P37&lt;1000,0,P41)</f>
        <v>0</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v>
      </c>
      <c r="Z49" s="147">
        <v>0</v>
      </c>
      <c r="AA49" s="147">
        <v>0</v>
      </c>
      <c r="AB49" s="147">
        <f>AA49</f>
        <v>0</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IF(P51&lt;0,0,IF(P37&lt;1000,0,MAX(0,(P49-P50)*P51)))</f>
        <v>0</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3095</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1133</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0</v>
      </c>
      <c r="D4" s="155">
        <f>'Pt 1 Summary of Data'!J56</f>
        <v>0</v>
      </c>
      <c r="E4" s="155">
        <f>'Pt 1 Summary of Data'!P56</f>
        <v>46</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c r="E23" s="5"/>
      <c r="F23" s="5"/>
      <c r="G23" s="5"/>
      <c r="H23" s="5"/>
      <c r="I23" s="5"/>
      <c r="J23" s="5"/>
      <c r="K23" s="4"/>
    </row>
    <row r="24" spans="2:12" s="11" customFormat="1" ht="100.15" customHeight="1" x14ac:dyDescent="0.2">
      <c r="B24" s="107" t="s">
        <v>213</v>
      </c>
      <c r="C24" s="3" t="s">
        <v>505</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2015-07-29T18:15:00Z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