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K6" i="10"/>
  <c r="P6" i="10"/>
  <c r="X6" i="10"/>
  <c r="U17" i="10" s="1"/>
  <c r="G20" i="10"/>
  <c r="O45" i="10"/>
  <c r="E7" i="10"/>
  <c r="F7" i="10" s="1"/>
  <c r="E15" i="10"/>
  <c r="G15" i="10"/>
  <c r="K15" i="10"/>
  <c r="P15" i="10"/>
  <c r="P17" i="10" s="1"/>
  <c r="O17" i="10"/>
  <c r="X15" i="10"/>
  <c r="X17" i="10" s="1"/>
  <c r="L15" i="10"/>
  <c r="L19" i="10" s="1"/>
  <c r="T6" i="10"/>
  <c r="AB13" i="10"/>
  <c r="AA13" i="10"/>
  <c r="AB38" i="10"/>
  <c r="J7" i="10"/>
  <c r="K7" i="10" s="1"/>
  <c r="O7" i="10"/>
  <c r="P7" i="10" s="1"/>
  <c r="S15" i="10"/>
  <c r="W7" i="10"/>
  <c r="X7" i="10" s="1"/>
  <c r="AA15" i="10"/>
  <c r="P38" i="10"/>
  <c r="G7" i="10"/>
  <c r="G19" i="10" s="1"/>
  <c r="U46" i="10" l="1"/>
  <c r="P53" i="10"/>
  <c r="E11" i="16" s="1"/>
  <c r="P39" i="10"/>
  <c r="P52" i="10"/>
  <c r="P45" i="10"/>
  <c r="P42" i="10"/>
  <c r="T15" i="10"/>
  <c r="T17" i="10" s="1"/>
  <c r="K17" i="10"/>
  <c r="V13" i="10"/>
  <c r="W38" i="10"/>
  <c r="L20" i="10"/>
  <c r="J38" i="10"/>
  <c r="S13" i="10"/>
  <c r="G27" i="10"/>
  <c r="G23" i="10"/>
  <c r="G22" i="10"/>
  <c r="G32" i="10"/>
  <c r="G24" i="10"/>
  <c r="U13" i="10"/>
  <c r="I17" i="10"/>
  <c r="I45" i="10" s="1"/>
  <c r="E12" i="10"/>
  <c r="AA17" i="10"/>
  <c r="AA46" i="10" s="1"/>
  <c r="AB39" i="10" s="1"/>
  <c r="AB15" i="10"/>
  <c r="AB17" i="10" s="1"/>
  <c r="R13" i="10"/>
  <c r="L32" i="10"/>
  <c r="L27" i="10"/>
  <c r="L23" i="10"/>
  <c r="L24" i="10"/>
  <c r="E17" i="10"/>
  <c r="F15" i="10"/>
  <c r="F17" i="10" s="1"/>
  <c r="V17" i="10"/>
  <c r="V46" i="10" s="1"/>
  <c r="J12" i="10"/>
  <c r="I12" i="10"/>
  <c r="D12" i="10"/>
  <c r="AB42" i="10"/>
  <c r="AB53" i="10"/>
  <c r="H11" i="16" s="1"/>
  <c r="AB52" i="10"/>
  <c r="AB46" i="10"/>
  <c r="R17" i="10"/>
  <c r="R46" i="10" s="1"/>
  <c r="W17" i="10"/>
  <c r="J17" i="10"/>
  <c r="W13" i="10"/>
  <c r="O12" i="10"/>
  <c r="P12" i="10" s="1"/>
  <c r="H12" i="10"/>
  <c r="H17" i="10"/>
  <c r="G21" i="10" l="1"/>
  <c r="G26" i="10" s="1"/>
  <c r="G25" i="10" s="1"/>
  <c r="G28" i="10" s="1"/>
  <c r="G30" i="10"/>
  <c r="G31" i="10" s="1"/>
  <c r="G29" i="10" s="1"/>
  <c r="G33" i="10" s="1"/>
  <c r="G34" i="10" s="1"/>
  <c r="S38" i="10"/>
  <c r="AB48" i="10"/>
  <c r="AB51" i="10" s="1"/>
  <c r="AB47" i="10"/>
  <c r="C17" i="10"/>
  <c r="J45" i="10"/>
  <c r="K38" i="10"/>
  <c r="S17" i="10"/>
  <c r="H45" i="10"/>
  <c r="K12" i="10"/>
  <c r="Q13" i="10"/>
  <c r="X13" i="10"/>
  <c r="D17" i="10"/>
  <c r="D45" i="10" s="1"/>
  <c r="L22" i="10"/>
  <c r="W46" i="10"/>
  <c r="X38" i="10"/>
  <c r="Q17" i="10"/>
  <c r="P47" i="10"/>
  <c r="P48" i="10"/>
  <c r="P51" i="10" s="1"/>
  <c r="E38" i="10"/>
  <c r="C12" i="10"/>
  <c r="Q46" i="10" l="1"/>
  <c r="T13" i="10"/>
  <c r="K53" i="10"/>
  <c r="D11" i="16" s="1"/>
  <c r="K39" i="10"/>
  <c r="K42" i="10"/>
  <c r="K52" i="10"/>
  <c r="K45" i="10"/>
  <c r="E45" i="10"/>
  <c r="F38" i="10"/>
  <c r="X53" i="10"/>
  <c r="G11" i="16" s="1"/>
  <c r="X39" i="10"/>
  <c r="X52" i="10"/>
  <c r="X46" i="10"/>
  <c r="X42" i="10"/>
  <c r="S46" i="10"/>
  <c r="T38" i="10"/>
  <c r="F12" i="10"/>
  <c r="C45" i="10"/>
  <c r="L21" i="10"/>
  <c r="L26" i="10" s="1"/>
  <c r="L25" i="10" s="1"/>
  <c r="L28" i="10" s="1"/>
  <c r="L30" i="10"/>
  <c r="L31" i="10" s="1"/>
  <c r="L29" i="10" s="1"/>
  <c r="L33" i="10" s="1"/>
  <c r="L34" i="10" s="1"/>
  <c r="T42" i="10" l="1"/>
  <c r="T53" i="10"/>
  <c r="F11" i="16" s="1"/>
  <c r="T39" i="10"/>
  <c r="T52" i="10"/>
  <c r="T46" i="10"/>
  <c r="K47" i="10"/>
  <c r="K48" i="10"/>
  <c r="K51" i="10" s="1"/>
  <c r="X47" i="10"/>
  <c r="X48" i="10"/>
  <c r="X51" i="10" s="1"/>
  <c r="F42" i="10"/>
  <c r="F53" i="10"/>
  <c r="C11" i="16" s="1"/>
  <c r="F39" i="10"/>
  <c r="F45" i="10"/>
  <c r="F52" i="10"/>
  <c r="F47" i="10" l="1"/>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<sst xmlns="http://schemas.openxmlformats.org/spreadsheetml/2006/main" count="570" uniqueCount="508">
  <si>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</si>
  <si>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</si>
  <si>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</si>
  <si>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</si>
  <si>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</si>
  <si>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</si>
  <si>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</si>
  <si>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</si>
  <si>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</si>
  <si>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</si>
  <si>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</si>
  <si>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</si>
  <si>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</si>
  <si>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</si>
  <si>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</si>
  <si>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</si>
  <si>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</si>
  <si>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</si>
  <si>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</si>
  <si>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</si>
  <si>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</si>
  <si>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</si>
  <si>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</si>
  <si>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</si>
  <si>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</si>
  <si>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</si>
  <si>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</si>
  <si>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</si>
  <si>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</si>
  <si>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</si>
  <si>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</si>
  <si>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</si>
  <si>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</si>
  <si>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</si>
  <si>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</si>
  <si>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</si>
  <si>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</si>
  <si>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</si>
  <si>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</si>
  <si>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</si>
  <si>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</si>
  <si>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</si>
  <si>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</si>
  <si>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</si>
  <si>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</si>
  <si>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</si>
  <si>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</si>
  <si>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</si>
  <si>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</si>
  <si>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</si>
  <si>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</si>
  <si>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</si>
  <si>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</si>
  <si>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</si>
  <si>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</si>
  <si>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</si>
  <si>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</si>
  <si>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</si>
  <si>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</si>
  <si>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</si>
  <si>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</si>
  <si>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</si>
  <si>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</si>
  <si>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</si>
  <si>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</si>
  <si>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</si>
  <si>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</si>
  <si>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</si>
  <si>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</si>
  <si>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</si>
  <si>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</si>
  <si>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</si>
  <si>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</si>
  <si>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</si>
  <si>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</si>
  <si>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</si>
  <si>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</si>
  <si>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</si>
  <si>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</si>
  <si>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</si>
  <si>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</si>
  <si>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</si>
  <si>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</si>
  <si>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</si>
  <si>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</si>
  <si>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</si>
  <si>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</si>
  <si>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</si>
  <si>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</si>
  <si>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</si>
  <si>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</si>
  <si>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</si>
  <si>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</si>
  <si>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</si>
  <si>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</si>
  <si>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</si>
  <si>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</si>
  <si>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</si>
  <si>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</si>
  <si>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</si>
  <si>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</si>
  <si>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</si>
  <si>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</si>
  <si>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</si>
  <si>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</si>
  <si>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</si>
  <si>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</si>
  <si>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</si>
  <si>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</si>
  <si>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</si>
  <si>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</si>
  <si>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</si>
  <si>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</si>
  <si>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</si>
  <si>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</si>
  <si>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</si>
  <si>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</si>
  <si>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</si>
  <si>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</si>
  <si>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</si>
  <si>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</si>
  <si>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</si>
  <si>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</si>
  <si>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</si>
  <si>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</si>
  <si>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</si>
  <si>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</si>
  <si>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</si>
  <si>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</si>
  <si>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</si>
  <si>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</si>
  <si>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</si>
  <si>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</si>
  <si>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</si>
  <si>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</si>
  <si>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</si>
  <si>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</si>
  <si>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</si>
  <si>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</si>
  <si>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</si>
  <si>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</si>
  <si>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</si>
  <si>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</si>
  <si>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</si>
  <si>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</si>
  <si>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</si>
  <si>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</si>
  <si>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</si>
  <si>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</si>
  <si>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</si>
  <si>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</si>
  <si>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</si>
  <si>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</si>
  <si>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</si>
  <si>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</si>
  <si>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</si>
  <si>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</si>
  <si>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</si>
  <si>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</si>
  <si>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</si>
  <si>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</si>
  <si>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</si>
  <si>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</si>
  <si>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</si>
  <si>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</si>
  <si>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</si>
  <si>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</si>
  <si>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</si>
  <si>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</si>
  <si>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</si>
  <si>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</si>
  <si>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</si>
  <si>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</si>
  <si>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</si>
  <si>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</si>
  <si>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</si>
  <si>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</si>
  <si>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</si>
  <si>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</si>
  <si>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</si>
  <si>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</si>
  <si>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</si>
  <si>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</si>
  <si>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</si>
  <si>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</si>
  <si>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</si>
  <si>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</si>
  <si>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</si>
  <si>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</si>
  <si>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</si>
  <si>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</si>
  <si>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</si>
  <si>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</si>
  <si>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</si>
  <si>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</si>
  <si>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</si>
  <si>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</si>
  <si>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</si>
  <si>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</si>
  <si>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</si>
  <si>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</si>
  <si>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</si>
  <si>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</si>
  <si>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</si>
  <si>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</si>
  <si>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</si>
  <si>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</si>
  <si>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</si>
  <si>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</si>
  <si>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</si>
  <si>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</si>
  <si>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</si>
  <si>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</si>
  <si>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</si>
  <si>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</si>
  <si>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</si>
  <si>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</si>
  <si>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</si>
  <si>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</si>
  <si>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</si>
  <si>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</si>
  <si>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</si>
  <si>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</si>
  <si>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</si>
  <si>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</si>
  <si>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</si>
  <si>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</si>
  <si>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</si>
  <si>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</si>
  <si>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</si>
  <si>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</si>
  <si>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</si>
  <si>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</si>
  <si>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</si>
  <si>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</si>
  <si>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</si>
  <si>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</si>
  <si>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</si>
  <si>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</si>
  <si>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</si>
  <si>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</si>
  <si>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</si>
  <si>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</si>
  <si>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</si>
  <si>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</si>
  <si>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</si>
  <si>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</si>
  <si>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</si>
  <si>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</si>
  <si>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</si>
  <si>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</si>
  <si>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</si>
  <si>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</si>
  <si>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</si>
  <si>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</si>
  <si>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</si>
  <si>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</si>
  <si>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</si>
  <si>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</si>
  <si>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</si>
  <si>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</si>
  <si>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</si>
  <si>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</si>
  <si>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</si>
  <si>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</si>
  <si>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</si>
  <si>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</si>
  <si>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</si>
  <si>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</si>
  <si>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</si>
  <si>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</si>
  <si>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</si>
  <si>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</si>
  <si>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</si>
  <si>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</si>
  <si>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</si>
  <si>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</si>
  <si>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</si>
  <si>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</si>
  <si>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</si>
  <si>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</si>
  <si>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</si>
  <si>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</si>
  <si>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</si>
  <si>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</si>
  <si>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</si>
  <si>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</si>
  <si>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</si>
  <si>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</si>
  <si>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</si>
  <si>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</si>
  <si>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</si>
  <si>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</si>
  <si>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</si>
  <si>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</si>
  <si>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</si>
  <si>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</si>
  <si>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</si>
  <si>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</si>
  <si>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</si>
  <si>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</si>
  <si>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</si>
  <si>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</si>
  <si>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</si>
  <si>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</si>
  <si>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</si>
  <si>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</si>
  <si>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</si>
  <si>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</si>
  <si>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</si>
  <si>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</si>
  <si>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</si>
  <si>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</si>
  <si>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</si>
  <si>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</si>
  <si>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</si>
  <si>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</si>
  <si>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</si>
  <si>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</si>
  <si>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</si>
  <si>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</si>
  <si>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</si>
  <si>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</si>
  <si>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</si>
  <si>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</si>
  <si>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</si>
  <si>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</si>
  <si>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</si>
  <si>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</si>
  <si>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</si>
  <si>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</si>
  <si>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</si>
  <si>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</si>
  <si>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</si>
  <si>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</si>
  <si>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</si>
  <si>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</si>
  <si>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</si>
  <si>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</si>
  <si>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</si>
  <si>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</si>
  <si>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</si>
  <si>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</si>
  <si>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</si>
  <si>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</si>
  <si>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</si>
  <si>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</si>
  <si>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</si>
  <si>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</si>
  <si>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</si>
  <si>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</si>
  <si>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</si>
  <si>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</si>
  <si>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</si>
  <si>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</si>
  <si>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</si>
  <si>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</si>
  <si>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</si>
  <si>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</si>
  <si>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</si>
  <si>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</si>
  <si>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</si>
  <si>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</si>
  <si>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</si>
  <si>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</si>
  <si>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</si>
  <si>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</si>
  <si>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</si>
  <si>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</si>
  <si>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</si>
  <si>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</si>
  <si>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</si>
  <si>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</si>
  <si>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</si>
  <si>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</si>
  <si>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</si>
  <si>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</si>
  <si>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</si>
  <si>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</si>
  <si>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</si>
  <si>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</si>
  <si>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</si>
  <si>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</si>
  <si>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</si>
  <si>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</si>
  <si>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</si>
  <si>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</si>
  <si>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</si>
  <si>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</si>
  <si>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</si>
  <si>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</si>
  <si>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</si>
  <si>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</si>
  <si>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</si>
  <si>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</si>
  <si>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</si>
  <si>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</si>
  <si>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</si>
  <si>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</si>
  <si>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</si>
  <si>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</si>
  <si>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</si>
  <si>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</si>
  <si>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</si>
  <si>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</si>
  <si>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</si>
  <si>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</si>
  <si>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</si>
  <si>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</si>
  <si>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</si>
  <si>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</si>
  <si>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</si>
  <si>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</si>
  <si>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</si>
  <si>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</si>
  <si>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</si>
  <si>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</si>
  <si>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</si>
  <si>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</si>
  <si>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</si>
  <si>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</si>
  <si>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</si>
  <si>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</si>
  <si>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</si>
  <si>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</si>
  <si>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</si>
  <si>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</si>
  <si>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</si>
  <si>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</si>
  <si>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</si>
  <si>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</si>
  <si>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</si>
  <si>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</si>
  <si>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</si>
  <si>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</si>
  <si>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</si>
  <si>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</si>
  <si>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</si>
  <si>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</si>
  <si>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</si>
  <si>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</si>
  <si>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</si>
  <si>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</si>
  <si>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</si>
  <si>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</si>
  <si>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</si>
  <si>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</si>
  <si>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</si>
  <si>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</si>
  <si>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</si>
  <si>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</si>
  <si>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</si>
  <si>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</si>
  <si>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</si>
  <si>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</si>
  <si>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</si>
  <si>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</si>
  <si>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</si>
  <si>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</si>
  <si>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</si>
  <si>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</si>
  <si>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</si>
  <si>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</si>
  <si>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</si>
  <si>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</si>
  <si>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</si>
  <si>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</si>
  <si>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</si>
  <si>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</si>
  <si>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</si>
  <si>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</si>
  <si>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</si>
  <si>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</si>
  <si>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</si>
  <si>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</si>
  <si>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</si>
  <si>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</si>
  <si>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</si>
  <si>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</si>
  <si>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</si>
  <si>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</si>
  <si>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</si>
  <si>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</si>
  <si>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</si>
  <si>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</si>
  <si>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</si>
  <si>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</si>
  <si>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</si>
  <si>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</si>
  <si>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</si>
  <si>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</si>
  <si>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</si>
  <si>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</si>
  <si>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</si>
  <si>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</si>
  <si>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</si>
  <si>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</si>
  <si>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</si>
  <si>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</si>
  <si>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</si>
  <si>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</si>
  <si>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</si>
  <si>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</si>
  <si>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</si>
  <si>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</si>
  <si>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54348</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</si>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</sst>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30640</v>
      </c>
      <c r="Q5" s="219">
        <f>SUM('Pt 2 Premium and Claims'!Q$5,'Pt 2 Premium and Claims'!Q$6,-'Pt 2 Premium and Claims'!Q$7,-'Pt 2 Premium and Claims'!Q$13,'Pt 2 Premium and Claims'!Q$14)</f>
        <v>30640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196380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v>
      </c>
      <c r="Q7" s="223">
        <v>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6</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416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4443</v>
      </c>
      <c r="Q12" s="219">
        <f>'Pt 2 Premium and Claims'!Q$54</f>
        <v>3890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97934</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77</v>
      </c>
      <c r="Q13" s="223">
        <v>77</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-60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7327</v>
      </c>
      <c r="Q25" s="223">
        <v>7327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26807</v>
      </c>
      <c r="AU25" s="226">
        <v>0</v>
      </c>
      <c r="AV25" s="226">
        <v>9021</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24</v>
      </c>
      <c r="Q26" s="223">
        <v>24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759</v>
      </c>
      <c r="Q27" s="223">
        <v>759</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776</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106</v>
      </c>
      <c r="Q28" s="223">
        <v>106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248</v>
      </c>
      <c r="AU28" s="226">
        <v>0</v>
      </c>
      <c r="AV28" s="226">
        <v>847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96</v>
      </c>
      <c r="Q30" s="223">
        <v>96</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608</v>
      </c>
      <c r="AU30" s="226">
        <v>0</v>
      </c>
      <c r="AV30" s="226">
        <v>22</v>
      </c>
      <c r="AW30" s="303"/>
    </row>
    <row r="31" spans="1:49" x14ac:dyDescent="0.2">
      <c r="B31" s="248" t="s">
        <v>247</v>
      </c>
      <c r="C31" s="209"/>
      <c r="D31" s="222">
        <v>0</v>
      </c>
      <c r="E31" s="223">
        <v>0</v>
      </c>
      <c r="F31" s="223"/>
      <c r="G31" s="223"/>
      <c r="H31" s="223"/>
      <c r="I31" s="222">
        <v>0</v>
      </c>
      <c r="J31" s="222">
        <v>0</v>
      </c>
      <c r="K31" s="223">
        <v>0</v>
      </c>
      <c r="L31" s="223"/>
      <c r="M31" s="223"/>
      <c r="N31" s="223"/>
      <c r="O31" s="222"/>
      <c r="P31" s="222">
        <v>527</v>
      </c>
      <c r="Q31" s="223">
        <v>527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3377</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103</v>
      </c>
      <c r="Q34" s="223">
        <v>103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931</v>
      </c>
      <c r="Q35" s="223">
        <v>931</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85</v>
      </c>
      <c r="AU35" s="226">
        <v>0</v>
      </c>
      <c r="AV35" s="226">
        <v>4391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28</v>
      </c>
      <c r="Q37" s="231">
        <v>28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v>
      </c>
      <c r="AU37" s="232">
        <v>0</v>
      </c>
      <c r="AV37" s="232">
        <v>889</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6</v>
      </c>
      <c r="Q38" s="223">
        <v>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127</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-3</v>
      </c>
      <c r="Q39" s="223">
        <v>-3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v>
      </c>
      <c r="AU39" s="226">
        <v>0</v>
      </c>
      <c r="AV39" s="226">
        <v>22</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4</v>
      </c>
      <c r="AU40" s="226">
        <v>0</v>
      </c>
      <c r="AV40" s="226">
        <v>139</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14</v>
      </c>
      <c r="Q41" s="223">
        <v>14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23</v>
      </c>
      <c r="AU41" s="226">
        <v>0</v>
      </c>
      <c r="AV41" s="226">
        <v>395</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2</v>
      </c>
      <c r="Q42" s="223">
        <v>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206</v>
      </c>
      <c r="Q44" s="231">
        <v>206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162</v>
      </c>
      <c r="AU44" s="232">
        <v>0</v>
      </c>
      <c r="AV44" s="232">
        <v>4422</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8</v>
      </c>
      <c r="Q45" s="223">
        <v>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9</v>
      </c>
      <c r="AU45" s="226">
        <v>0</v>
      </c>
      <c r="AV45" s="226">
        <v>-4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225</v>
      </c>
      <c r="Q46" s="223">
        <v>225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718</v>
      </c>
      <c r="AU46" s="226">
        <v>0</v>
      </c>
      <c r="AV46" s="226">
        <v>1417</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682</v>
      </c>
      <c r="Q47" s="223">
        <v>682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4372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52</v>
      </c>
      <c r="Q49" s="223">
        <v>52</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131</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159</v>
      </c>
      <c r="Q50" s="223">
        <v>159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37</v>
      </c>
      <c r="AU50" s="226">
        <v>0</v>
      </c>
      <c r="AV50" s="226">
        <v>333</v>
      </c>
      <c r="AW50" s="303"/>
    </row>
    <row r="51" spans="2:49" x14ac:dyDescent="0.2">
      <c r="B51" s="245" t="s">
        <v>266</v>
      </c>
      <c r="C51" s="209"/>
      <c r="D51" s="222">
        <v>0</v>
      </c>
      <c r="E51" s="223">
        <v>0</v>
      </c>
      <c r="F51" s="223"/>
      <c r="G51" s="223"/>
      <c r="H51" s="223"/>
      <c r="I51" s="222">
        <v>0</v>
      </c>
      <c r="J51" s="222">
        <v>0</v>
      </c>
      <c r="K51" s="223">
        <v>0</v>
      </c>
      <c r="L51" s="223"/>
      <c r="M51" s="223"/>
      <c r="N51" s="223"/>
      <c r="O51" s="222"/>
      <c r="P51" s="222">
        <v>527</v>
      </c>
      <c r="Q51" s="223">
        <v>527</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6885</v>
      </c>
      <c r="AU51" s="226">
        <v>0</v>
      </c>
      <c r="AV51" s="226">
        <v>22878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3</v>
      </c>
      <c r="Q53" s="223">
        <v>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20</v>
      </c>
      <c r="AU53" s="226">
        <v>0</v>
      </c>
      <c r="AV53" s="226">
        <v>47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63735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2</v>
      </c>
      <c r="Q56" s="235">
        <v>2</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111</v>
      </c>
      <c r="AU56" s="236">
        <v>0</v>
      </c>
      <c r="AV56" s="236">
        <v>116</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4</v>
      </c>
      <c r="Q57" s="238">
        <v>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164</v>
      </c>
      <c r="AU57" s="239">
        <v>0</v>
      </c>
      <c r="AV57" s="239">
        <v>253</v>
      </c>
      <c r="AW57" s="295"/>
    </row>
    <row r="58" spans="2:49" x14ac:dyDescent="0.2">
      <c r="B58" s="251" t="s">
        <v>273</v>
      </c>
      <c r="C58" s="209" t="s">
        <v>26</v>
      </c>
      <c r="D58" s="315"/>
      <c r="E58" s="316"/>
      <c r="F58" s="316"/>
      <c r="G58" s="316"/>
      <c r="H58" s="316"/>
      <c r="I58" s="315"/>
      <c r="J58" s="237">
        <v>0</v>
      </c>
      <c r="K58" s="238">
        <v>0</v>
      </c>
      <c r="L58" s="238"/>
      <c r="M58" s="238"/>
      <c r="N58" s="238"/>
      <c r="O58" s="237"/>
      <c r="P58" s="237">
        <v>2</v>
      </c>
      <c r="Q58" s="238">
        <v>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7</v>
      </c>
      <c r="AU58" s="239">
        <v>0</v>
      </c>
      <c r="AV58" s="239">
        <v>24</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90</v>
      </c>
      <c r="Q59" s="238">
        <v>90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1951</v>
      </c>
      <c r="AU59" s="239">
        <v>0</v>
      </c>
      <c r="AV59" s="239">
        <v>3044</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7.5</v>
      </c>
      <c r="Q60" s="241">
        <f>Q$59/12</f>
        <v>7.5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162.58333333333334</v>
      </c>
      <c r="AU60" s="242">
        <f>AU$59/12</f>
        <v>0</v>
      </c>
      <c r="AV60" s="242">
        <f>AV$59/12</f>
        <v>253.66666666666666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3538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1167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30641</v>
      </c>
      <c r="Q5" s="332">
        <v>30641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196397</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-1</v>
      </c>
      <c r="Q6" s="325">
        <v>-1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219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219</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2538</v>
      </c>
      <c r="Q11" s="325">
        <v>-872</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3890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4362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95286</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3173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5790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22677</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1363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4598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20029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33</v>
      </c>
      <c r="Q36" s="325">
        <v>33</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219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219</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2538</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-872</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3890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-37</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4443</v>
      </c>
      <c r="Q54" s="329">
        <f>Q24+Q27+Q31+Q35-Q36+Q39+Q42+Q45+Q46-Q49+Q51+Q52+Q53</f>
        <v>3890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97934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52753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22</v>
      </c>
      <c r="I6" s="404">
        <v>0</v>
      </c>
      <c r="J6" s="406">
        <f>SUM('Pt 1 Summary of Data'!K$12,'Pt 1 Summary of Data'!K$22)+SUM('Pt 1 Summary of Data'!M$12,'Pt 1 Summary of Data'!M$22)-SUM('Pt 1 Summary of Data'!N$12,'Pt 1 Summary of Data'!N$22)</f>
        <v>0</v>
      </c>
      <c r="K6" s="406">
        <f>SUM(H6:J6)</f>
        <v>22</v>
      </c>
      <c r="L6" s="407">
        <f>SUM('Pt 1 Summary of Data'!O$12,'Pt 1 Summary of Data'!O$22)</f>
        <v>0</v>
      </c>
      <c r="M6" s="403">
        <v>-29</v>
      </c>
      <c r="N6" s="404">
        <v>2262</v>
      </c>
      <c r="O6" s="406">
        <f>SUM('Pt 1 Summary of Data'!Q$12,'Pt 1 Summary of Data'!Q$22)+SUM('Pt 1 Summary of Data'!S$12,'Pt 1 Summary of Data'!S$22)-SUM('Pt 1 Summary of Data'!T$12,'Pt 1 Summary of Data'!T$22)</f>
        <v>3890</v>
      </c>
      <c r="P6" s="406">
        <f>SUM(M6:O6)</f>
        <v>6123</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39</v>
      </c>
      <c r="O7" s="406">
        <f>SUM('Pt 1 Summary of Data'!Q$37:Q$41)+SUM('Pt 1 Summary of Data'!S$37:S$41)-SUM('Pt 1 Summary of Data'!T$37:T$41)+MAX(0,MIN('Pt 1 Summary of Data'!Q$42+'Pt 1 Summary of Data'!S$42-'Pt 1 Summary of Data'!T$42,0.3%*('Pt 1 Summary of Data'!Q$5+'Pt 1 Summary of Data'!S$5-'Pt 1 Summary of Data'!T$5)))</f>
        <v>47</v>
      </c>
      <c r="P7" s="406">
        <f>SUM(M7:O7)</f>
        <v>86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22</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22</v>
      </c>
      <c r="L12" s="453"/>
      <c r="M12" s="405">
        <f>SUM(M$6:M$7)</f>
        <v>-29</v>
      </c>
      <c r="N12" s="406">
        <f>SUM(N$6:N$7)</f>
        <v>2301</v>
      </c>
      <c r="O12" s="406">
        <f>SUM(O$6:O$7)</f>
        <v>3937</v>
      </c>
      <c r="P12" s="406">
        <f>SUM(M$12:O$12)+M$17*MAX(0,O$50-M$50)+N$17*MAX(0,O$50-N$50)</f>
        <v>6209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-906</v>
      </c>
      <c r="N15" s="409">
        <v>28503</v>
      </c>
      <c r="O15" s="401">
        <f>SUM('Pt 1 Summary of Data'!Q$5:Q$7)+SUM('Pt 1 Summary of Data'!S$5:S$7)-SUM('Pt 1 Summary of Data'!T$5:T$7)+N$56</f>
        <v>30641</v>
      </c>
      <c r="P15" s="401">
        <f>SUM(M15:O15)</f>
        <v>58238</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-8</v>
      </c>
      <c r="I16" s="404">
        <v>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-4</v>
      </c>
      <c r="L16" s="407">
        <f>SUM('Pt 1 Summary of Data'!O$25:O$28,'Pt 1 Summary of Data'!O$30,'Pt 1 Summary of Data'!O$34:O$35)+IF('Company Information'!$C$15="No",IF(MAX('Pt 1 Summary of Data'!O$31:O$32)=0,MIN('Pt 1 Summary of Data'!O$31:O$32),MAX('Pt 1 Summary of Data'!O$31:O$32)),SUM('Pt 1 Summary of Data'!O$31:O$32))</f>
        <v>0</v>
      </c>
      <c r="M16" s="403">
        <v>-308</v>
      </c>
      <c r="N16" s="404">
        <v>7560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9873</v>
      </c>
      <c r="P16" s="406">
        <f>SUM(M16:O16)</f>
        <v>17125</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8</v>
      </c>
      <c r="I17" s="406">
        <f>I$15-I$16+IF(AND(OR('Company Information'!$C$12="District of Columbia",'Company Information'!$C$12="Massachusetts",'Company Information'!$C$12="Vermont"),SUM($H$6:$K$11,$H$15:$K$16,$H$38:$I$38)&lt;&gt;0),D$15-D$16,0)</f>
        <v>-4</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4</v>
      </c>
      <c r="L17" s="456"/>
      <c r="M17" s="405">
        <f>M$15-M$16</f>
        <v>-598</v>
      </c>
      <c r="N17" s="406">
        <f>N$15-N$16</f>
        <v>20943</v>
      </c>
      <c r="O17" s="406">
        <f>O$15-O$16</f>
        <v>20768</v>
      </c>
      <c r="P17" s="406">
        <f>P$15-P$16</f>
        <v>41113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7.57</v>
      </c>
      <c r="O38" s="438">
        <f>('Pt 1 Summary of Data'!Q$59+'Pt 1 Summary of Data'!S$59-'Pt 1 Summary of Data'!T$59)/12</f>
        <v>7.5</v>
      </c>
      <c r="P38" s="438">
        <f>SUM(M$38:O$38)</f>
        <v>15.07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2</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