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44" i="10"/>
  <c r="N17" i="10"/>
  <c r="N12" i="10"/>
  <c r="M17" i="10"/>
  <c r="M12" i="10"/>
  <c r="L35" i="10"/>
  <c r="J11" i="10" s="1"/>
  <c r="K11" i="10" s="1"/>
  <c r="L34" i="10"/>
  <c r="L22" i="10"/>
  <c r="L16" i="10"/>
  <c r="L10" i="10"/>
  <c r="K49" i="10"/>
  <c r="K40" i="10"/>
  <c r="J10" i="10"/>
  <c r="K10" i="10" s="1"/>
  <c r="G35" i="10"/>
  <c r="G34" i="10"/>
  <c r="G22" i="10"/>
  <c r="G16" i="10"/>
  <c r="G10" i="10"/>
  <c r="G9" i="10"/>
  <c r="G8" i="10"/>
  <c r="F49" i="10"/>
  <c r="F40" i="10"/>
  <c r="E11" i="10"/>
  <c r="F11" i="10" s="1"/>
  <c r="E10" i="10"/>
  <c r="F10" i="10" s="1"/>
  <c r="E9" i="10"/>
  <c r="F9" i="10" s="1"/>
  <c r="E8" i="10"/>
  <c r="F8" i="10" s="1"/>
  <c r="AU55" i="18"/>
  <c r="AU54" i="18"/>
  <c r="AU12" i="18"/>
  <c r="AU11" i="18"/>
  <c r="AU9" i="18"/>
  <c r="AT55" i="18"/>
  <c r="AT54" i="18"/>
  <c r="AT12" i="4" s="1"/>
  <c r="AT12" i="18"/>
  <c r="AT11" i="18"/>
  <c r="AT9" i="18"/>
  <c r="AS55" i="18"/>
  <c r="AS54" i="18"/>
  <c r="AS12" i="18"/>
  <c r="AS11" i="18"/>
  <c r="AS9" i="18"/>
  <c r="AB56" i="18"/>
  <c r="AB55" i="18"/>
  <c r="AB22" i="4" s="1"/>
  <c r="AB36" i="18"/>
  <c r="AB54" i="18" s="1"/>
  <c r="AB12" i="4" s="1"/>
  <c r="AA6" i="10" s="1"/>
  <c r="AB35" i="18"/>
  <c r="AB11" i="18"/>
  <c r="AB10" i="18"/>
  <c r="AA55" i="18"/>
  <c r="AA22" i="4" s="1"/>
  <c r="AA54" i="18"/>
  <c r="AA12" i="18"/>
  <c r="AA11" i="18"/>
  <c r="AA9" i="18"/>
  <c r="Y56" i="18"/>
  <c r="Y55" i="18"/>
  <c r="Y36" i="18"/>
  <c r="Y54" i="18" s="1"/>
  <c r="Y12" i="4" s="1"/>
  <c r="W6" i="10" s="1"/>
  <c r="Y35" i="18"/>
  <c r="Y11" i="18"/>
  <c r="Y10" i="18"/>
  <c r="X55" i="18"/>
  <c r="X54" i="18"/>
  <c r="X12" i="18"/>
  <c r="X11" i="18"/>
  <c r="X9" i="18"/>
  <c r="V56" i="18"/>
  <c r="V55" i="18"/>
  <c r="V36" i="18"/>
  <c r="V35" i="18"/>
  <c r="V54" i="18" s="1"/>
  <c r="V12" i="4" s="1"/>
  <c r="S6" i="10" s="1"/>
  <c r="V11" i="18"/>
  <c r="V10" i="18"/>
  <c r="V6" i="18"/>
  <c r="U55" i="18"/>
  <c r="U54" i="18"/>
  <c r="U12" i="4" s="1"/>
  <c r="U12" i="18"/>
  <c r="U11" i="18"/>
  <c r="U9" i="18"/>
  <c r="Q56" i="18"/>
  <c r="Q55" i="18" s="1"/>
  <c r="Q22" i="4" s="1"/>
  <c r="Q36" i="18"/>
  <c r="Q35" i="18"/>
  <c r="Q54" i="18" s="1"/>
  <c r="Q12" i="4" s="1"/>
  <c r="O6" i="10" s="1"/>
  <c r="Q11" i="18"/>
  <c r="Q10" i="18"/>
  <c r="P55" i="18"/>
  <c r="P54" i="18"/>
  <c r="P12" i="18"/>
  <c r="P11" i="18"/>
  <c r="P9" i="18"/>
  <c r="O55" i="18"/>
  <c r="O22" i="4" s="1"/>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4" i="18"/>
  <c r="E11" i="18"/>
  <c r="E10" i="18"/>
  <c r="E6" i="18"/>
  <c r="D58" i="18"/>
  <c r="D55" i="18"/>
  <c r="D54" i="18"/>
  <c r="D12" i="4" s="1"/>
  <c r="D20" i="18"/>
  <c r="D17" i="18"/>
  <c r="D16" i="18"/>
  <c r="D15" i="18"/>
  <c r="D12" i="18"/>
  <c r="D11" i="18"/>
  <c r="D9" i="18"/>
  <c r="AV60" i="4"/>
  <c r="AU60" i="4"/>
  <c r="AU22" i="4"/>
  <c r="AU12" i="4"/>
  <c r="AU5" i="4"/>
  <c r="AT60" i="4"/>
  <c r="AT2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5" i="4"/>
  <c r="L19" i="10" l="1"/>
  <c r="X37" i="10"/>
  <c r="D17" i="10"/>
  <c r="D44" i="10" s="1"/>
  <c r="F6" i="10"/>
  <c r="C17" i="10" s="1"/>
  <c r="O12" i="10"/>
  <c r="P12" i="10" s="1"/>
  <c r="P6" i="10"/>
  <c r="F37" i="10"/>
  <c r="F15" i="10"/>
  <c r="G29" i="10"/>
  <c r="G28" i="10"/>
  <c r="J15" i="10"/>
  <c r="K37" i="10"/>
  <c r="P15" i="10"/>
  <c r="P17" i="10" s="1"/>
  <c r="O17" i="10"/>
  <c r="O44" i="10"/>
  <c r="P37" i="10"/>
  <c r="T37" i="10"/>
  <c r="J6" i="10"/>
  <c r="AA13" i="10"/>
  <c r="AB6" i="10"/>
  <c r="AB13" i="10" s="1"/>
  <c r="G20" i="10"/>
  <c r="G19" i="10"/>
  <c r="G24" i="10" s="1"/>
  <c r="L21" i="10"/>
  <c r="T6" i="10"/>
  <c r="R17" i="10" s="1"/>
  <c r="R45" i="10" s="1"/>
  <c r="Q17" i="10"/>
  <c r="Q13" i="10"/>
  <c r="R13" i="10"/>
  <c r="X6" i="10"/>
  <c r="AB37" i="10"/>
  <c r="T15" i="10"/>
  <c r="L28" i="10"/>
  <c r="J7" i="10"/>
  <c r="K7" i="10" s="1"/>
  <c r="M44" i="10"/>
  <c r="S7" i="10"/>
  <c r="T7" i="10" s="1"/>
  <c r="Z45" i="10"/>
  <c r="AA15" i="10"/>
  <c r="E7" i="10"/>
  <c r="F7" i="10" s="1"/>
  <c r="L7" i="10"/>
  <c r="L29" i="10" s="1"/>
  <c r="O7" i="10"/>
  <c r="P7" i="10" s="1"/>
  <c r="W15" i="10"/>
  <c r="G7" i="10"/>
  <c r="G21" i="10" s="1"/>
  <c r="C44" i="10" l="1"/>
  <c r="F38" i="10" s="1"/>
  <c r="G23" i="10"/>
  <c r="X15" i="10"/>
  <c r="X17" i="10" s="1"/>
  <c r="AA17" i="10"/>
  <c r="AA45" i="10" s="1"/>
  <c r="AB15" i="10"/>
  <c r="AB17" i="10" s="1"/>
  <c r="F51" i="10"/>
  <c r="F52" i="10" s="1"/>
  <c r="C11" i="16" s="1"/>
  <c r="F46" i="10"/>
  <c r="F41" i="10"/>
  <c r="AB45" i="10"/>
  <c r="AB47" i="10" s="1"/>
  <c r="AB50" i="10" s="1"/>
  <c r="AB41" i="10"/>
  <c r="AB51" i="10"/>
  <c r="AB52" i="10" s="1"/>
  <c r="H11" i="16" s="1"/>
  <c r="AB46" i="10"/>
  <c r="AB38" i="10"/>
  <c r="S17" i="10"/>
  <c r="S45" i="10" s="1"/>
  <c r="L25" i="10"/>
  <c r="K51" i="10"/>
  <c r="K52" i="10" s="1"/>
  <c r="D11" i="16" s="1"/>
  <c r="K46" i="10"/>
  <c r="K41" i="10"/>
  <c r="E17" i="10"/>
  <c r="E44" i="10" s="1"/>
  <c r="D12" i="10"/>
  <c r="L20" i="10"/>
  <c r="T17" i="10"/>
  <c r="T45" i="10" s="1"/>
  <c r="T47" i="10" s="1"/>
  <c r="T50" i="10" s="1"/>
  <c r="V17" i="10"/>
  <c r="V45" i="10" s="1"/>
  <c r="S13" i="10"/>
  <c r="G25" i="10"/>
  <c r="T51" i="10"/>
  <c r="T52" i="10" s="1"/>
  <c r="F11" i="16" s="1"/>
  <c r="T46" i="10"/>
  <c r="T38" i="10"/>
  <c r="T41" i="10"/>
  <c r="K15" i="10"/>
  <c r="F17" i="10"/>
  <c r="F44" i="10" s="1"/>
  <c r="F47" i="10" s="1"/>
  <c r="F50" i="10" s="1"/>
  <c r="C12" i="10"/>
  <c r="F12" i="10" s="1"/>
  <c r="X41" i="10"/>
  <c r="X51" i="10"/>
  <c r="X52" i="10" s="1"/>
  <c r="G11" i="16" s="1"/>
  <c r="X46" i="10"/>
  <c r="X38" i="10"/>
  <c r="X45" i="10"/>
  <c r="X47" i="10" s="1"/>
  <c r="X50" i="10" s="1"/>
  <c r="Q45" i="10"/>
  <c r="T13" i="10"/>
  <c r="G27" i="10"/>
  <c r="P51" i="10"/>
  <c r="P52" i="10" s="1"/>
  <c r="E11" i="16" s="1"/>
  <c r="P46" i="10"/>
  <c r="P38" i="10"/>
  <c r="P44" i="10"/>
  <c r="P47" i="10" s="1"/>
  <c r="P50" i="10" s="1"/>
  <c r="P41" i="10"/>
  <c r="E12" i="10"/>
  <c r="U13" i="10"/>
  <c r="J12" i="10"/>
  <c r="K6" i="10"/>
  <c r="H17" i="10" s="1"/>
  <c r="I17" i="10"/>
  <c r="I44" i="10" s="1"/>
  <c r="H12" i="10"/>
  <c r="H44" i="10" l="1"/>
  <c r="J17" i="10"/>
  <c r="J44" i="10" s="1"/>
  <c r="W13" i="10"/>
  <c r="W17" i="10"/>
  <c r="W45" i="10" s="1"/>
  <c r="G26" i="10"/>
  <c r="G30" i="10" s="1"/>
  <c r="G31" i="10"/>
  <c r="G32" i="10" s="1"/>
  <c r="G33" i="10" s="1"/>
  <c r="I12" i="10"/>
  <c r="K12" i="10" s="1"/>
  <c r="K17" i="10"/>
  <c r="K44" i="10" s="1"/>
  <c r="K47" i="10" s="1"/>
  <c r="K50" i="10" s="1"/>
  <c r="U17" i="10"/>
  <c r="L24" i="10"/>
  <c r="L23" i="10" s="1"/>
  <c r="L27" i="10" s="1"/>
  <c r="V13" i="10"/>
  <c r="L31" i="10" l="1"/>
  <c r="L32" i="10" s="1"/>
  <c r="L33" i="10" s="1"/>
  <c r="L26" i="10"/>
  <c r="L30" i="10" s="1"/>
  <c r="U45" i="10"/>
  <c r="X13" i="10"/>
  <c r="K38"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<sst xmlns="http://schemas.openxmlformats.org/spreadsheetml/2006/main" count="568" uniqueCount="506">
  <si>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</si>
  <si>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</si>
  <si>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</si>
  <si>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</si>
  <si>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</si>
  <si>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</si>
  <si>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</si>
  <si>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</si>
  <si>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</si>
  <si>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</si>
  <si>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</si>
  <si>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</si>
  <si>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</si>
  <si>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</si>
  <si>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</si>
  <si>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</si>
  <si>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</si>
  <si>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</si>
  <si>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</si>
  <si>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</si>
  <si>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</si>
  <si>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</si>
  <si>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</si>
  <si>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</si>
  <si>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</si>
  <si>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</si>
  <si>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</si>
  <si>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</si>
  <si>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</si>
  <si>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</si>
  <si>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</si>
  <si>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</si>
  <si>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</si>
  <si>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</si>
  <si>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</si>
  <si>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</si>
  <si>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</si>
  <si>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</si>
  <si>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</si>
  <si>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</si>
  <si>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</si>
  <si>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</si>
  <si>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</si>
  <si>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</si>
  <si>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</si>
  <si>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</si>
  <si>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</si>
  <si>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</si>
  <si>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</si>
  <si>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</si>
  <si>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</si>
  <si>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</si>
  <si>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</si>
  <si>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</si>
  <si>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</si>
  <si>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</si>
  <si>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</si>
  <si>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</si>
  <si>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</si>
  <si>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</si>
  <si>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</si>
  <si>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</si>
  <si>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</si>
  <si>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</si>
  <si>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</si>
  <si>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</si>
  <si>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</si>
  <si>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</si>
  <si>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</si>
  <si>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</si>
  <si>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</si>
  <si>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</si>
  <si>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</si>
  <si>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</si>
  <si>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</si>
  <si>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</si>
  <si>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</si>
  <si>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</si>
  <si>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</si>
  <si>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</si>
  <si>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</si>
  <si>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</si>
  <si>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</si>
  <si>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</si>
  <si>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</si>
  <si>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</si>
  <si>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</si>
  <si>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</si>
  <si>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</si>
  <si>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</si>
  <si>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</si>
  <si>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</si>
  <si>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</si>
  <si>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</si>
  <si>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</si>
  <si>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</si>
  <si>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</si>
  <si>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</si>
  <si>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</si>
  <si>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</si>
  <si>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</si>
  <si>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</si>
  <si>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</si>
  <si>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</si>
  <si>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</si>
  <si>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</si>
  <si>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</si>
  <si>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</si>
  <si>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</si>
  <si>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</si>
  <si>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</si>
  <si>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</si>
  <si>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</si>
  <si>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</si>
  <si>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</si>
  <si>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</si>
  <si>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</si>
  <si>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</si>
  <si>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</si>
  <si>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</si>
  <si>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</si>
  <si>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</si>
  <si>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</si>
  <si>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</si>
  <si>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</si>
  <si>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</si>
  <si>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</si>
  <si>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</si>
  <si>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</si>
  <si>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</si>
  <si>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</si>
  <si>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</si>
  <si>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</si>
  <si>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</si>
  <si>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</si>
  <si>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</si>
  <si>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</si>
  <si>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</si>
  <si>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</si>
  <si>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</si>
  <si>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</si>
  <si>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</si>
  <si>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</si>
  <si>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</si>
  <si>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</si>
  <si>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</si>
  <si>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</si>
  <si>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</si>
  <si>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</si>
  <si>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</si>
  <si>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</si>
  <si>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</si>
  <si>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</si>
  <si>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</si>
  <si>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</si>
  <si>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</si>
  <si>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</si>
  <si>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</si>
  <si>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</si>
  <si>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</si>
  <si>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</si>
  <si>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</si>
  <si>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</si>
  <si>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</si>
  <si>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</si>
  <si>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</si>
  <si>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</si>
  <si>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</si>
  <si>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</si>
  <si>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</si>
  <si>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</si>
  <si>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</si>
  <si>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</si>
  <si>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</si>
  <si>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</si>
  <si>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</si>
  <si>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</si>
  <si>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</si>
  <si>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</si>
  <si>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</si>
  <si>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</si>
  <si>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</si>
  <si>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</si>
  <si>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</si>
  <si>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</si>
  <si>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</si>
  <si>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</si>
  <si>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</si>
  <si>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</si>
  <si>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</si>
  <si>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</si>
  <si>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</si>
  <si>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</si>
  <si>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</si>
  <si>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</si>
  <si>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</si>
  <si>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</si>
  <si>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</si>
  <si>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</si>
  <si>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</si>
  <si>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</si>
  <si>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</si>
  <si>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</si>
  <si>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</si>
  <si>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</si>
  <si>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</si>
  <si>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</si>
  <si>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</si>
  <si>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</si>
  <si>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</si>
  <si>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</si>
  <si>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</si>
  <si>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</si>
  <si>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</si>
  <si>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</si>
  <si>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</si>
  <si>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</si>
  <si>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</si>
  <si>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</si>
  <si>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</si>
  <si>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</si>
  <si>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</si>
  <si>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</si>
  <si>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</si>
  <si>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</si>
  <si>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</si>
  <si>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</si>
  <si>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</si>
  <si>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</si>
  <si>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</si>
  <si>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</si>
  <si>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</si>
  <si>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</si>
  <si>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</si>
  <si>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</si>
  <si>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</si>
  <si>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</si>
  <si>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</si>
  <si>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</si>
  <si>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</si>
  <si>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</si>
  <si>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</si>
  <si>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</si>
  <si>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</si>
  <si>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</si>
  <si>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</si>
  <si>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</si>
  <si>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</si>
  <si>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</si>
  <si>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</si>
  <si>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</si>
  <si>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</si>
  <si>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</si>
  <si>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</si>
  <si>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</si>
  <si>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</si>
  <si>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</si>
  <si>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</si>
  <si>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</si>
  <si>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</si>
  <si>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</si>
  <si>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</si>
  <si>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</si>
  <si>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</si>
  <si>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</si>
  <si>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</si>
  <si>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</si>
  <si>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</si>
  <si>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</si>
  <si>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</si>
  <si>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</si>
  <si>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</si>
  <si>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</si>
  <si>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</si>
  <si>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</si>
  <si>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</si>
  <si>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</si>
  <si>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</si>
  <si>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</si>
  <si>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</si>
  <si>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</si>
  <si>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</si>
  <si>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</si>
  <si>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</si>
  <si>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</si>
  <si>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</si>
  <si>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</si>
  <si>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</si>
  <si>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</si>
  <si>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</si>
  <si>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</si>
  <si>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</si>
  <si>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</si>
  <si>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</si>
  <si>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</si>
  <si>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</si>
  <si>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</si>
  <si>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</si>
  <si>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</si>
  <si>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</si>
  <si>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</si>
  <si>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</si>
  <si>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</si>
  <si>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</si>
  <si>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</si>
  <si>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</si>
  <si>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</si>
  <si>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</si>
  <si>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</si>
  <si>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</si>
  <si>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</si>
  <si>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</si>
  <si>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</si>
  <si>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</si>
  <si>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</si>
  <si>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</si>
  <si>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</si>
  <si>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</si>
  <si>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</si>
  <si>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</si>
  <si>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</si>
  <si>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</si>
  <si>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</si>
  <si>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</si>
  <si>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</si>
  <si>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</si>
  <si>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</si>
  <si>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</si>
  <si>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</si>
  <si>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</si>
  <si>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</si>
  <si>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</si>
  <si>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</si>
  <si>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</si>
  <si>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</si>
  <si>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</si>
  <si>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</si>
  <si>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</si>
  <si>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</si>
  <si>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</si>
  <si>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</si>
  <si>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</si>
  <si>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</si>
  <si>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</si>
  <si>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</si>
  <si>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</si>
  <si>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</si>
  <si>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</si>
  <si>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</si>
  <si>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</si>
  <si>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</si>
  <si>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</si>
  <si>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</si>
  <si>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</si>
  <si>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</si>
  <si>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</si>
  <si>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</si>
  <si>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</si>
  <si>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</si>
  <si>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</si>
  <si>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</si>
  <si>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</si>
  <si>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</si>
  <si>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</si>
  <si>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</si>
  <si>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</si>
  <si>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</si>
  <si>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</si>
  <si>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</si>
  <si>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</si>
  <si>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</si>
  <si>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</si>
  <si>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</si>
  <si>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</si>
  <si>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</si>
  <si>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</si>
  <si>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</si>
  <si>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</si>
  <si>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</si>
  <si>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</si>
  <si>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</si>
  <si>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</si>
  <si>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</si>
  <si>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</si>
  <si>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</si>
  <si>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</si>
  <si>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</si>
  <si>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</si>
  <si>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</si>
  <si>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</si>
  <si>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</si>
  <si>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</si>
  <si>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</si>
  <si>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</si>
  <si>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</si>
  <si>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</si>
  <si>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</si>
  <si>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</si>
  <si>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</si>
  <si>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</si>
  <si>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</si>
  <si>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</si>
  <si>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</si>
  <si>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</si>
  <si>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</si>
  <si>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</si>
  <si>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</si>
  <si>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</si>
  <si>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</si>
  <si>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</si>
  <si>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</si>
  <si>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</si>
  <si>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</si>
  <si>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</si>
  <si>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</si>
  <si>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</si>
  <si>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</si>
  <si>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</si>
  <si>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</si>
  <si>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</si>
  <si>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</si>
  <si>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</si>
  <si>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</si>
  <si>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</si>
  <si>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</si>
  <si>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</si>
  <si>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</si>
  <si>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</si>
  <si>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</si>
  <si>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</si>
  <si>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</si>
  <si>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</si>
  <si>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</si>
  <si>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</si>
  <si>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</si>
  <si>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</si>
  <si>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</si>
  <si>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</si>
  <si>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</si>
  <si>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</si>
  <si>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</si>
  <si>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</si>
  <si>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</si>
  <si>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</si>
  <si>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</si>
  <si>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</si>
  <si>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</si>
  <si>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</si>
  <si>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</si>
  <si>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</si>
  <si>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</si>
  <si>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</si>
  <si>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</si>
  <si>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</si>
  <si>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</si>
  <si>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</si>
  <si>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</si>
  <si>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</si>
  <si>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</si>
  <si>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</si>
  <si>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</si>
  <si>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</si>
  <si>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</si>
  <si>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</si>
  <si>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</si>
  <si>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</si>
  <si>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</si>
  <si>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</si>
  <si>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</si>
  <si>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</si>
  <si>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</si>
  <si>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</si>
  <si>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</si>
  <si>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</si>
  <si>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</si>
  <si>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</si>
  <si>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</si>
  <si>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</si>
  <si>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</si>
  <si>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</si>
  <si>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</si>
  <si>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</si>
  <si>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</si>
  <si>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</si>
  <si>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</si>
  <si>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</si>
  <si>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</si>
  <si>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</si>
  <si>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</si>
  <si>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</si>
  <si>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</si>
  <si>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</si>
  <si>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</si>
  <si>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</si>
  <si>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</si>
  <si>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</si>
  <si>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</si>
  <si>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</si>
  <si>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</si>
  <si>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</si>
  <si>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</si>
  <si>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</si>
  <si>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</si>
  <si>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90874</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</si>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</sst>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1574993</v>
      </c>
      <c r="AT5" s="113">
        <f>'Pt 2 Premium and Claims'!AT5+'Pt 2 Premium and Claims'!AT6-'Pt 2 Premium and Claims'!AT7-'Pt 2 Premium and Claims'!AT13+'Pt 2 Premium and Claims'!AT14</f>
        <v>5174343</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-6050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2310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0</v>
      </c>
      <c r="Q12" s="112">
        <f>'Pt 2 Premium and Claims'!Q54</f>
        <v>-84773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1728191</v>
      </c>
      <c r="AT12" s="113">
        <f>'Pt 2 Premium and Claims'!AT54</f>
        <v>2713441</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2198376</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538393</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-18</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0</v>
      </c>
      <c r="K25" s="116">
        <f>J25</f>
        <v>0</v>
      </c>
      <c r="L25" s="116"/>
      <c r="M25" s="116"/>
      <c r="N25" s="116"/>
      <c r="O25" s="115">
        <v>0</v>
      </c>
      <c r="P25" s="115">
        <v>1068</v>
      </c>
      <c r="Q25" s="116">
        <f>P25</f>
        <v>1068</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-105333</v>
      </c>
      <c r="AT25" s="119">
        <v>720952</v>
      </c>
      <c r="AU25" s="119">
        <v>0</v>
      </c>
      <c r="AV25" s="119">
        <v>947785</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24694</v>
      </c>
      <c r="AT27" s="119">
        <v>64</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1315</v>
      </c>
      <c r="AT28" s="119">
        <v>6709</v>
      </c>
      <c r="AU28" s="119">
        <v>0</v>
      </c>
      <c r="AV28" s="119">
        <v>267242</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15954</v>
      </c>
      <c r="AU30" s="119">
        <v>0</v>
      </c>
      <c r="AV30" s="119">
        <v>8315</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90405</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v>
      </c>
      <c r="AT35" s="119">
        <v>432</v>
      </c>
      <c r="AU35" s="119">
        <v>0</v>
      </c>
      <c r="AV35" s="119">
        <v>32701</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33009</v>
      </c>
      <c r="AT37" s="125">
        <v>101</v>
      </c>
      <c r="AU37" s="125">
        <v>0</v>
      </c>
      <c r="AV37" s="125">
        <v>325987</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8</v>
      </c>
      <c r="AU38" s="119">
        <v>0</v>
      </c>
      <c r="AV38" s="119">
        <v>26453</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111</v>
      </c>
      <c r="AU39" s="119">
        <v>0</v>
      </c>
      <c r="AV39" s="119">
        <v>9228</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182</v>
      </c>
      <c r="AU40" s="119">
        <v>0</v>
      </c>
      <c r="AV40" s="119">
        <v>55460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615</v>
      </c>
      <c r="AU41" s="119">
        <v>0</v>
      </c>
      <c r="AV41" s="119">
        <v>129663</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22490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4824</v>
      </c>
      <c r="AU44" s="125">
        <v>0</v>
      </c>
      <c r="AV44" s="125">
        <v>1326691</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67</v>
      </c>
      <c r="AT45" s="119">
        <v>934</v>
      </c>
      <c r="AU45" s="119">
        <v>0</v>
      </c>
      <c r="AV45" s="119">
        <v>2007</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22512</v>
      </c>
      <c r="AU46" s="119">
        <v>0</v>
      </c>
      <c r="AV46" s="119">
        <v>453472</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110541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227</v>
      </c>
      <c r="AU49" s="119">
        <v>0</v>
      </c>
      <c r="AV49" s="119">
        <v>10527</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9685</v>
      </c>
      <c r="AT50" s="119">
        <v>1078</v>
      </c>
      <c r="AU50" s="119">
        <v>0</v>
      </c>
      <c r="AV50" s="119">
        <v>49287</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108549</v>
      </c>
      <c r="AT51" s="119">
        <v>136796</v>
      </c>
      <c r="AU51" s="119">
        <v>0</v>
      </c>
      <c r="AV51" s="119">
        <v>7955617</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93</v>
      </c>
      <c r="AT53" s="119">
        <v>1</v>
      </c>
      <c r="AU53" s="119">
        <v>0</v>
      </c>
      <c r="AV53" s="119">
        <v>28135</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13390832</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1686</v>
      </c>
      <c r="AT56" s="129">
        <v>38</v>
      </c>
      <c r="AU56" s="129">
        <v>0</v>
      </c>
      <c r="AV56" s="129">
        <v>32357</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1686</v>
      </c>
      <c r="AT57" s="132">
        <v>55</v>
      </c>
      <c r="AU57" s="132">
        <v>0</v>
      </c>
      <c r="AV57" s="132">
        <v>71990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6</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16558</v>
      </c>
      <c r="AT59" s="132">
        <v>197</v>
      </c>
      <c r="AU59" s="132">
        <v>0</v>
      </c>
      <c r="AV59" s="132">
        <v>1002497</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1379.8333333333333</v>
      </c>
      <c r="AT60" s="135">
        <f>AT59/12</f>
        <v>16.416666666666668</v>
      </c>
      <c r="AU60" s="135">
        <f>AU59/12</f>
        <v>0</v>
      </c>
      <c r="AV60" s="135">
        <f>AV59/12</f>
        <v>83541.416666666672</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292259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99105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1453</v>
      </c>
      <c r="E5" s="124">
        <v>0</v>
      </c>
      <c r="F5" s="124"/>
      <c r="G5" s="136"/>
      <c r="H5" s="136"/>
      <c r="I5" s="123">
        <v>0</v>
      </c>
      <c r="J5" s="123">
        <v>0</v>
      </c>
      <c r="K5" s="124">
        <v>0</v>
      </c>
      <c r="L5" s="124"/>
      <c r="M5" s="124"/>
      <c r="N5" s="124"/>
      <c r="O5" s="123">
        <v>0</v>
      </c>
      <c r="P5" s="123">
        <v>-990</v>
      </c>
      <c r="Q5" s="124">
        <v>-990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1577664</v>
      </c>
      <c r="AT5" s="125">
        <v>5176267</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990</v>
      </c>
      <c r="Q6" s="116">
        <v>990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8727</v>
      </c>
      <c r="AT6" s="119">
        <v>27</v>
      </c>
      <c r="AU6" s="119">
        <v>0</v>
      </c>
      <c r="AV6" s="317"/>
      <c r="AW6" s="324"/>
    </row>
    <row r="7" spans="2:49" x14ac:dyDescent="0.2">
      <c r="B7" s="182" t="s">
        <v>280</v>
      </c>
      <c r="C7" s="139" t="s">
        <v>9</v>
      </c>
      <c r="D7" s="115">
        <v>1453</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10151</v>
      </c>
      <c r="AT7" s="119">
        <v>1951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1247</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2020554</v>
      </c>
      <c r="AT23" s="119">
        <v>2670719</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28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72654</v>
      </c>
      <c r="AT26" s="119">
        <v>626949</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-84801</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578780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15040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20487</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365017</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0</v>
      </c>
      <c r="E54" s="121">
        <f>E24+E27+E31+E35-E36+E39+E42+E45+E46-E49+E51+E52+E53</f>
        <v>0</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0</v>
      </c>
      <c r="Q54" s="121">
        <f>Q24+Q27+Q31+Q35-Q36+Q39+Q42+Q45+Q46-Q49+Q51+Q52+Q53</f>
        <v>-84773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1728191</v>
      </c>
      <c r="AT54" s="122">
        <f>AT23+AT26-AT28+AT30-AT32+AT34-AT36+AT38+AT41-AT43+AT45+AT46-AT47-AT49+AT50+AT51+AT52+AT53</f>
        <v>2713441</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SUM('Pt 1 Summary of Data'!E$12,'Pt 1 Summary of Data'!E$22)+SUM('Pt 1 Summary of Data'!G$12,'Pt 1 Summary of Data'!G$22)-SUM('Pt 1 Summary of Data'!H$12,'Pt 1 Summary of Data'!H$22)</f>
        <v>0</v>
      </c>
      <c r="F6" s="121">
        <f>SUM(C6:E6)</f>
        <v>0</v>
      </c>
      <c r="G6" s="122">
        <f>'Pt 1 Summary of Data'!I12+'Pt 1 Summary of Data'!I22</f>
        <v>0</v>
      </c>
      <c r="H6" s="115">
        <v>0</v>
      </c>
      <c r="I6" s="116">
        <v>0</v>
      </c>
      <c r="J6" s="121">
        <f>'Pt 1 Summary of Data'!K12+'Pt 1 Summary of Data'!K22</f>
        <v>0</v>
      </c>
      <c r="K6" s="121">
        <f>SUM(H6:J6)</f>
        <v>0</v>
      </c>
      <c r="L6" s="122">
        <f>'Pt 1 Summary of Data'!O12+'Pt 1 Summary of Data'!O22</f>
        <v>0</v>
      </c>
      <c r="M6" s="115">
        <v>0</v>
      </c>
      <c r="N6" s="116">
        <v>0</v>
      </c>
      <c r="O6" s="121">
        <f>'Pt 1 Summary of Data'!Q12+'Pt 1 Summary of Data'!Q22</f>
        <v>-84773</v>
      </c>
      <c r="P6" s="121">
        <f>SUM(M6:O6)</f>
        <v>-84773</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-84773</v>
      </c>
      <c r="P12" s="121">
        <f>SUM(M$12:O$12)+M$17*MAX(0,O$49-M$49)+N$17*MAX(0,O$49-N$49)</f>
        <v>-84773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0</v>
      </c>
      <c r="E16" s="121">
        <f>'Pt 1 Summary of Data'!E25+'Pt 1 Summary of Data'!E26+'Pt 1 Summary of Data'!E27+'Pt 1 Summary of Data'!E28+'Pt 1 Summary of Data'!E30+'Pt 1 Summary of Data'!E31+'Pt 1 Summary of Data'!E34+'Pt 1 Summary of Data'!E35+'Pt 3 MLR and Rebate Calculation'!D56</f>
        <v>0</v>
      </c>
      <c r="F16" s="121">
        <f>SUM(C16:E16)</f>
        <v>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0</v>
      </c>
      <c r="N16" s="116">
        <v>0</v>
      </c>
      <c r="O16" s="121">
        <f>'Pt 1 Summary of Data'!Q25+'Pt 1 Summary of Data'!Q26+'Pt 1 Summary of Data'!Q27+'Pt 1 Summary of Data'!Q28+'Pt 1 Summary of Data'!Q30+'Pt 1 Summary of Data'!Q31+'Pt 1 Summary of Data'!Q34+'Pt 1 Summary of Data'!Q35+'Pt 3 MLR and Rebate Calculation'!N56</f>
        <v>1068</v>
      </c>
      <c r="P16" s="121">
        <f>SUM(M16:O16)</f>
        <v>1068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-1068</v>
      </c>
      <c r="P17" s="121">
        <f>P$15-P$16</f>
        <v>-1068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