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36" i="10"/>
  <c r="L35" i="10"/>
  <c r="L16" i="10"/>
  <c r="L10" i="10"/>
  <c r="K41" i="10"/>
  <c r="K10" i="10"/>
  <c r="J16" i="10"/>
  <c r="K16" i="10" s="1"/>
  <c r="J11" i="10"/>
  <c r="K11" i="10" s="1"/>
  <c r="J10" i="10"/>
  <c r="G60" i="10"/>
  <c r="G59" i="10"/>
  <c r="G58" i="10" s="1"/>
  <c r="G36" i="10"/>
  <c r="G35" i="10"/>
  <c r="G16" i="10"/>
  <c r="G10" i="10"/>
  <c r="G9" i="10"/>
  <c r="G8" i="10"/>
  <c r="F41" i="10"/>
  <c r="F16" i="10"/>
  <c r="F10" i="10"/>
  <c r="E16" i="10"/>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K6" i="10"/>
  <c r="H17" i="10" s="1"/>
  <c r="O12" i="10"/>
  <c r="P12" i="10" s="1"/>
  <c r="P6" i="10"/>
  <c r="X6" i="10"/>
  <c r="V17" i="10" s="1"/>
  <c r="V46" i="10" s="1"/>
  <c r="AB42" i="10"/>
  <c r="L58" i="10"/>
  <c r="G15" i="10"/>
  <c r="K15" i="10"/>
  <c r="P15" i="10"/>
  <c r="P17" i="10" s="1"/>
  <c r="O17" i="10"/>
  <c r="O45" i="10" s="1"/>
  <c r="X15" i="10"/>
  <c r="L15" i="10"/>
  <c r="L19" i="10"/>
  <c r="G19" i="10"/>
  <c r="T6" i="10"/>
  <c r="AB13" i="10"/>
  <c r="AB52" i="10"/>
  <c r="E15" i="10"/>
  <c r="J7" i="10"/>
  <c r="K7" i="10" s="1"/>
  <c r="O7" i="10"/>
  <c r="P7" i="10" s="1"/>
  <c r="S15" i="10"/>
  <c r="W7" i="10"/>
  <c r="X7" i="10" s="1"/>
  <c r="AA15" i="10"/>
  <c r="P38" i="10"/>
  <c r="G7" i="10"/>
  <c r="H45" i="10" l="1"/>
  <c r="G27" i="10"/>
  <c r="G23" i="10"/>
  <c r="G32" i="10"/>
  <c r="G24" i="10"/>
  <c r="H12" i="10"/>
  <c r="L32" i="10"/>
  <c r="L27" i="10"/>
  <c r="L23" i="10"/>
  <c r="L24" i="10"/>
  <c r="V13" i="10"/>
  <c r="I17" i="10"/>
  <c r="I45" i="10" s="1"/>
  <c r="P39" i="10"/>
  <c r="P42" i="10" s="1"/>
  <c r="P52" i="10"/>
  <c r="P45" i="10"/>
  <c r="T15" i="10"/>
  <c r="W17" i="10"/>
  <c r="J17" i="10"/>
  <c r="L20" i="10"/>
  <c r="U13" i="10"/>
  <c r="U17" i="10"/>
  <c r="J12" i="10"/>
  <c r="I12" i="10"/>
  <c r="AA17" i="10"/>
  <c r="AA46" i="10" s="1"/>
  <c r="AB39" i="10" s="1"/>
  <c r="AB15" i="10"/>
  <c r="AB17" i="10" s="1"/>
  <c r="W13" i="10"/>
  <c r="G20" i="10"/>
  <c r="F15" i="10"/>
  <c r="W38" i="10"/>
  <c r="J38" i="10"/>
  <c r="X17" i="10"/>
  <c r="K17" i="10"/>
  <c r="F17" i="10" l="1"/>
  <c r="D17" i="10"/>
  <c r="D45" i="10" s="1"/>
  <c r="AB46" i="10"/>
  <c r="AB53" i="10"/>
  <c r="H11" i="16" s="1"/>
  <c r="T17" i="10"/>
  <c r="R13" i="10"/>
  <c r="R17" i="10"/>
  <c r="R46" i="10" s="1"/>
  <c r="Q17" i="10"/>
  <c r="S38" i="10"/>
  <c r="C17" i="10"/>
  <c r="X13" i="10"/>
  <c r="U46" i="10"/>
  <c r="K12" i="10"/>
  <c r="D12" i="10"/>
  <c r="E12" i="10"/>
  <c r="Q13" i="10"/>
  <c r="E17" i="10"/>
  <c r="S17" i="10"/>
  <c r="L22" i="10"/>
  <c r="J45" i="10"/>
  <c r="K38" i="10"/>
  <c r="W46" i="10"/>
  <c r="X38" i="10"/>
  <c r="C12" i="10"/>
  <c r="S13" i="10"/>
  <c r="P47" i="10"/>
  <c r="P48" i="10"/>
  <c r="P51" i="10" s="1"/>
  <c r="P53" i="10" s="1"/>
  <c r="E11" i="16" s="1"/>
  <c r="G22" i="10"/>
  <c r="E38" i="10"/>
  <c r="X53" i="10" l="1"/>
  <c r="G11" i="16" s="1"/>
  <c r="X39" i="10"/>
  <c r="X52" i="10"/>
  <c r="X46" i="10"/>
  <c r="X42" i="10"/>
  <c r="F12" i="10"/>
  <c r="C45" i="10"/>
  <c r="Q46" i="10"/>
  <c r="T13" i="10"/>
  <c r="G21" i="10"/>
  <c r="G26" i="10" s="1"/>
  <c r="G25" i="10" s="1"/>
  <c r="G28" i="10" s="1"/>
  <c r="G30" i="10"/>
  <c r="G31" i="10" s="1"/>
  <c r="G29" i="10" s="1"/>
  <c r="G33" i="10" s="1"/>
  <c r="G34" i="10" s="1"/>
  <c r="L21" i="10"/>
  <c r="L26" i="10" s="1"/>
  <c r="L25" i="10" s="1"/>
  <c r="L28" i="10" s="1"/>
  <c r="L30" i="10"/>
  <c r="L31" i="10" s="1"/>
  <c r="L29" i="10" s="1"/>
  <c r="L33" i="10" s="1"/>
  <c r="L34" i="10" s="1"/>
  <c r="S46" i="10"/>
  <c r="T38" i="10"/>
  <c r="AB48" i="10"/>
  <c r="AB51" i="10" s="1"/>
  <c r="AB47" i="10"/>
  <c r="E45" i="10"/>
  <c r="F38" i="10"/>
  <c r="K53" i="10"/>
  <c r="D11" i="16" s="1"/>
  <c r="K39" i="10"/>
  <c r="K42" i="10"/>
  <c r="K45" i="10"/>
  <c r="K52" i="10"/>
  <c r="X47" i="10" l="1"/>
  <c r="X48" i="10"/>
  <c r="X51" i="10" s="1"/>
  <c r="K47" i="10"/>
  <c r="K48" i="10"/>
  <c r="K51" i="10" s="1"/>
  <c r="F42" i="10"/>
  <c r="F53" i="10"/>
  <c r="C11" i="16" s="1"/>
  <c r="F39" i="10"/>
  <c r="F45" i="10"/>
  <c r="F52" i="10"/>
  <c r="T42" i="10"/>
  <c r="T53" i="10"/>
  <c r="F11" i="16" s="1"/>
  <c r="T39" i="10"/>
  <c r="T52" i="10"/>
  <c r="T46" i="10"/>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<sst xmlns="http://schemas.openxmlformats.org/spreadsheetml/2006/main" count="570" uniqueCount="508">
  <si>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</si>
  <si>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</si>
  <si>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</si>
  <si>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</si>
  <si>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</si>
  <si>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</si>
  <si>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</si>
  <si>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</si>
  <si>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</si>
  <si>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</si>
  <si>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</si>
  <si>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</si>
  <si>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</si>
  <si>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</si>
  <si>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</si>
  <si>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</si>
  <si>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</si>
  <si>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</si>
  <si>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</si>
  <si>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</si>
  <si>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</si>
  <si>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</si>
  <si>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</si>
  <si>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</si>
  <si>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</si>
  <si>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</si>
  <si>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</si>
  <si>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</si>
  <si>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</si>
  <si>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</si>
  <si>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</si>
  <si>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</si>
  <si>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</si>
  <si>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</si>
  <si>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</si>
  <si>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</si>
  <si>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</si>
  <si>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</si>
  <si>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</si>
  <si>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</si>
  <si>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</si>
  <si>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</si>
  <si>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</si>
  <si>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</si>
  <si>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</si>
  <si>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</si>
  <si>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</si>
  <si>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</si>
  <si>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</si>
  <si>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</si>
  <si>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</si>
  <si>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</si>
  <si>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</si>
  <si>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</si>
  <si>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</si>
  <si>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</si>
  <si>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</si>
  <si>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</si>
  <si>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</si>
  <si>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</si>
  <si>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</si>
  <si>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</si>
  <si>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</si>
  <si>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</si>
  <si>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</si>
  <si>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</si>
  <si>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</si>
  <si>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</si>
  <si>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</si>
  <si>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</si>
  <si>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</si>
  <si>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</si>
  <si>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</si>
  <si>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</si>
  <si>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</si>
  <si>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</si>
  <si>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</si>
  <si>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</si>
  <si>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</si>
  <si>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</si>
  <si>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</si>
  <si>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</si>
  <si>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</si>
  <si>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</si>
  <si>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</si>
  <si>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</si>
  <si>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</si>
  <si>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</si>
  <si>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</si>
  <si>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</si>
  <si>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</si>
  <si>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</si>
  <si>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</si>
  <si>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</si>
  <si>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</si>
  <si>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</si>
  <si>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</si>
  <si>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</si>
  <si>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</si>
  <si>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</si>
  <si>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</si>
  <si>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</si>
  <si>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</si>
  <si>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</si>
  <si>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</si>
  <si>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</si>
  <si>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</si>
  <si>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</si>
  <si>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</si>
  <si>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</si>
  <si>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</si>
  <si>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</si>
  <si>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</si>
  <si>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</si>
  <si>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</si>
  <si>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</si>
  <si>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</si>
  <si>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</si>
  <si>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</si>
  <si>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</si>
  <si>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</si>
  <si>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</si>
  <si>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</si>
  <si>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</si>
  <si>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</si>
  <si>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</si>
  <si>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</si>
  <si>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</si>
  <si>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</si>
  <si>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</si>
  <si>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</si>
  <si>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</si>
  <si>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</si>
  <si>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</si>
  <si>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</si>
  <si>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</si>
  <si>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</si>
  <si>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</si>
  <si>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</si>
  <si>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</si>
  <si>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</si>
  <si>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</si>
  <si>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</si>
  <si>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</si>
  <si>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</si>
  <si>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</si>
  <si>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</si>
  <si>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</si>
  <si>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</si>
  <si>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</si>
  <si>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</si>
  <si>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</si>
  <si>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</si>
  <si>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</si>
  <si>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</si>
  <si>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</si>
  <si>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</si>
  <si>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</si>
  <si>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</si>
  <si>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</si>
  <si>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</si>
  <si>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</si>
  <si>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</si>
  <si>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</si>
  <si>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</si>
  <si>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</si>
  <si>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</si>
  <si>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</si>
  <si>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</si>
  <si>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</si>
  <si>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</si>
  <si>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</si>
  <si>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</si>
  <si>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</si>
  <si>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</si>
  <si>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</si>
  <si>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</si>
  <si>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</si>
  <si>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</si>
  <si>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</si>
  <si>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</si>
  <si>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</si>
  <si>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</si>
  <si>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</si>
  <si>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</si>
  <si>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</si>
  <si>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</si>
  <si>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</si>
  <si>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</si>
  <si>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</si>
  <si>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</si>
  <si>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</si>
  <si>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</si>
  <si>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</si>
  <si>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</si>
  <si>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</si>
  <si>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</si>
  <si>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</si>
  <si>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</si>
  <si>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</si>
  <si>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</si>
  <si>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</si>
  <si>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</si>
  <si>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</si>
  <si>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</si>
  <si>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</si>
  <si>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</si>
  <si>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</si>
  <si>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</si>
  <si>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</si>
  <si>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</si>
  <si>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</si>
  <si>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</si>
  <si>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</si>
  <si>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</si>
  <si>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</si>
  <si>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</si>
  <si>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</si>
  <si>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</si>
  <si>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</si>
  <si>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</si>
  <si>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</si>
  <si>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</si>
  <si>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</si>
  <si>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</si>
  <si>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</si>
  <si>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</si>
  <si>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</si>
  <si>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</si>
  <si>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</si>
  <si>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</si>
  <si>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</si>
  <si>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</si>
  <si>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</si>
  <si>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</si>
  <si>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</si>
  <si>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</si>
  <si>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</si>
  <si>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</si>
  <si>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</si>
  <si>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</si>
  <si>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</si>
  <si>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</si>
  <si>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</si>
  <si>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</si>
  <si>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</si>
  <si>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</si>
  <si>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</si>
  <si>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</si>
  <si>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</si>
  <si>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</si>
  <si>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</si>
  <si>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</si>
  <si>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</si>
  <si>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</si>
  <si>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</si>
  <si>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</si>
  <si>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</si>
  <si>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</si>
  <si>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</si>
  <si>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</si>
  <si>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</si>
  <si>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</si>
  <si>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</si>
  <si>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</si>
  <si>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</si>
  <si>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</si>
  <si>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</si>
  <si>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</si>
  <si>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</si>
  <si>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</si>
  <si>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</si>
  <si>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</si>
  <si>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</si>
  <si>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</si>
  <si>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</si>
  <si>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</si>
  <si>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</si>
  <si>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</si>
  <si>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</si>
  <si>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</si>
  <si>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</si>
  <si>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</si>
  <si>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</si>
  <si>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</si>
  <si>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</si>
  <si>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</si>
  <si>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</si>
  <si>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</si>
  <si>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</si>
  <si>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</si>
  <si>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</si>
  <si>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</si>
  <si>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</si>
  <si>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</si>
  <si>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</si>
  <si>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</si>
  <si>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</si>
  <si>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</si>
  <si>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</si>
  <si>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</si>
  <si>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</si>
  <si>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</si>
  <si>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</si>
  <si>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</si>
  <si>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</si>
  <si>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</si>
  <si>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</si>
  <si>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</si>
  <si>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</si>
  <si>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</si>
  <si>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</si>
  <si>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</si>
  <si>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</si>
  <si>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</si>
  <si>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</si>
  <si>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</si>
  <si>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</si>
  <si>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</si>
  <si>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</si>
  <si>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</si>
  <si>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</si>
  <si>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</si>
  <si>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</si>
  <si>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</si>
  <si>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</si>
  <si>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</si>
  <si>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</si>
  <si>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</si>
  <si>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</si>
  <si>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</si>
  <si>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</si>
  <si>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</si>
  <si>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</si>
  <si>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</si>
  <si>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</si>
  <si>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</si>
  <si>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</si>
  <si>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</si>
  <si>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</si>
  <si>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</si>
  <si>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</si>
  <si>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</si>
  <si>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</si>
  <si>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</si>
  <si>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</si>
  <si>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</si>
  <si>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</si>
  <si>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</si>
  <si>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</si>
  <si>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</si>
  <si>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</si>
  <si>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</si>
  <si>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</si>
  <si>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</si>
  <si>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</si>
  <si>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</si>
  <si>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</si>
  <si>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</si>
  <si>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</si>
  <si>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</si>
  <si>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</si>
  <si>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</si>
  <si>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</si>
  <si>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</si>
  <si>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</si>
  <si>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</si>
  <si>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</si>
  <si>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</si>
  <si>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</si>
  <si>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</si>
  <si>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</si>
  <si>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</si>
  <si>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</si>
  <si>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</si>
  <si>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</si>
  <si>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</si>
  <si>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</si>
  <si>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</si>
  <si>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</si>
  <si>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</si>
  <si>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</si>
  <si>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</si>
  <si>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</si>
  <si>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</si>
  <si>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</si>
  <si>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</si>
  <si>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</si>
  <si>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</si>
  <si>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</si>
  <si>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</si>
  <si>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</si>
  <si>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</si>
  <si>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</si>
  <si>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</si>
  <si>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</si>
  <si>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</si>
  <si>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</si>
  <si>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</si>
  <si>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</si>
  <si>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</si>
  <si>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</si>
  <si>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</si>
  <si>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</si>
  <si>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</si>
  <si>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</si>
  <si>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</si>
  <si>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</si>
  <si>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</si>
  <si>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</si>
  <si>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</si>
  <si>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</si>
  <si>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</si>
  <si>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</si>
  <si>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</si>
  <si>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</si>
  <si>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</si>
  <si>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</si>
  <si>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</si>
  <si>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</si>
  <si>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</si>
  <si>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</si>
  <si>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</si>
  <si>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</si>
  <si>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</si>
  <si>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</si>
  <si>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</si>
  <si>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</si>
  <si>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</si>
  <si>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</si>
  <si>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</si>
  <si>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</si>
  <si>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</si>
  <si>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</si>
  <si>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</si>
  <si>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</si>
  <si>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</si>
  <si>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</si>
  <si>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</si>
  <si>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</si>
  <si>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</si>
  <si>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</si>
  <si>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</si>
  <si>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</si>
  <si>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</si>
  <si>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</si>
  <si>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</si>
  <si>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</si>
  <si>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</si>
  <si>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</si>
  <si>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</si>
  <si>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</si>
  <si>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</si>
  <si>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</si>
  <si>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</si>
  <si>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</si>
  <si>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</si>
  <si>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</si>
  <si>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</si>
  <si>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</si>
  <si>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</si>
  <si>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</si>
  <si>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</si>
  <si>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</si>
  <si>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</si>
  <si>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</si>
  <si>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</si>
  <si>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</si>
  <si>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</si>
  <si>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</si>
  <si>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</si>
  <si>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</si>
  <si>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</si>
  <si>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</si>
  <si>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</si>
  <si>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</si>
  <si>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</si>
  <si>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</si>
  <si>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</si>
  <si>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</si>
  <si>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</si>
  <si>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</si>
  <si>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</si>
  <si>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</si>
  <si>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</si>
  <si>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</si>
  <si>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</si>
  <si>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</si>
  <si>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</si>
  <si>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</si>
  <si>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</si>
  <si>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</si>
  <si>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</si>
  <si>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</si>
  <si>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</si>
  <si>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</si>
  <si>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</si>
  <si>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</si>
  <si>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</si>
  <si>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</si>
  <si>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</si>
  <si>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</si>
  <si>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</si>
  <si>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</si>
  <si>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</si>
  <si>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90874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</si>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</sst>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13585251</v>
      </c>
      <c r="Q5" s="219">
        <f>SUM('Pt 2 Premium and Claims'!Q$5,'Pt 2 Premium and Claims'!Q$6,-'Pt 2 Premium and Claims'!Q$7,-'Pt 2 Premium and Claims'!Q$13,'Pt 2 Premium and Claims'!Q$14)</f>
        <v>13581265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1205080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245</v>
      </c>
      <c r="Q7" s="223">
        <v>245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18068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10997147</v>
      </c>
      <c r="Q12" s="219">
        <f>'Pt 2 Premium and Claims'!Q$54</f>
        <v>11078754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314818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1008436</v>
      </c>
      <c r="Q13" s="223">
        <v>1024004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157048</v>
      </c>
      <c r="Q14" s="223">
        <v>161666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18055</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4181</v>
      </c>
      <c r="Q15" s="223">
        <v>4251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1065024</v>
      </c>
      <c r="Q25" s="223">
        <v>1065024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276513</v>
      </c>
      <c r="AU25" s="226">
        <v>0</v>
      </c>
      <c r="AV25" s="226">
        <v>1596006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7130</v>
      </c>
      <c r="Q26" s="223">
        <v>7130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205236</v>
      </c>
      <c r="Q27" s="223">
        <v>205236</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794</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27712</v>
      </c>
      <c r="Q28" s="223">
        <v>27712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1591</v>
      </c>
      <c r="AU28" s="226">
        <v>0</v>
      </c>
      <c r="AV28" s="226">
        <v>257585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67413</v>
      </c>
      <c r="Q30" s="223">
        <v>67413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3744</v>
      </c>
      <c r="AU30" s="226">
        <v>0</v>
      </c>
      <c r="AV30" s="226">
        <v>6735</v>
      </c>
      <c r="AW30" s="303"/>
    </row>
    <row r="31" spans="1:49" x14ac:dyDescent="0.2">
      <c r="B31" s="248" t="s">
        <v>247</v>
      </c>
      <c r="C31" s="209"/>
      <c r="D31" s="222">
        <v>0</v>
      </c>
      <c r="E31" s="223">
        <v>0</v>
      </c>
      <c r="F31" s="223"/>
      <c r="G31" s="223"/>
      <c r="H31" s="223"/>
      <c r="I31" s="222">
        <v>0</v>
      </c>
      <c r="J31" s="222">
        <v>0</v>
      </c>
      <c r="K31" s="223">
        <v>0</v>
      </c>
      <c r="L31" s="223"/>
      <c r="M31" s="223"/>
      <c r="N31" s="223"/>
      <c r="O31" s="222"/>
      <c r="P31" s="222">
        <v>183016</v>
      </c>
      <c r="Q31" s="223">
        <v>183016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20766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138580</v>
      </c>
      <c r="Q34" s="223">
        <v>138580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-497</v>
      </c>
      <c r="Q35" s="223">
        <v>-497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790</v>
      </c>
      <c r="AU35" s="226">
        <v>0</v>
      </c>
      <c r="AV35" s="226">
        <v>-1169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8663</v>
      </c>
      <c r="Q37" s="231">
        <v>8790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11</v>
      </c>
      <c r="AU37" s="232">
        <v>0</v>
      </c>
      <c r="AV37" s="232">
        <v>270321</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1935</v>
      </c>
      <c r="Q38" s="223">
        <v>1957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38661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8797</v>
      </c>
      <c r="Q39" s="223">
        <v>9466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v>
      </c>
      <c r="AU39" s="226">
        <v>0</v>
      </c>
      <c r="AV39" s="226">
        <v>6576</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985</v>
      </c>
      <c r="Q40" s="223">
        <v>987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32</v>
      </c>
      <c r="AU40" s="226">
        <v>0</v>
      </c>
      <c r="AV40" s="226">
        <v>42349</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4363</v>
      </c>
      <c r="Q41" s="223">
        <v>4370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167</v>
      </c>
      <c r="AU41" s="226">
        <v>0</v>
      </c>
      <c r="AV41" s="226">
        <v>120083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401</v>
      </c>
      <c r="Q42" s="223">
        <v>401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4900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232738</v>
      </c>
      <c r="Q44" s="231">
        <v>253524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1271</v>
      </c>
      <c r="AU44" s="232">
        <v>0</v>
      </c>
      <c r="AV44" s="232">
        <v>1344098</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-2452</v>
      </c>
      <c r="Q45" s="223">
        <v>-2452</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62</v>
      </c>
      <c r="AU45" s="226">
        <v>0</v>
      </c>
      <c r="AV45" s="226">
        <v>-1167</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60630</v>
      </c>
      <c r="Q46" s="223">
        <v>60630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5120</v>
      </c>
      <c r="AU46" s="226">
        <v>0</v>
      </c>
      <c r="AV46" s="226">
        <v>430560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258711</v>
      </c>
      <c r="Q47" s="223">
        <v>258711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31199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1454</v>
      </c>
      <c r="Q49" s="223">
        <v>1454</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-11</v>
      </c>
      <c r="AU49" s="226">
        <v>0</v>
      </c>
      <c r="AV49" s="226">
        <v>4024</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4443</v>
      </c>
      <c r="Q50" s="223">
        <v>4443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1034</v>
      </c>
      <c r="AU50" s="226">
        <v>0</v>
      </c>
      <c r="AV50" s="226">
        <v>10242</v>
      </c>
      <c r="AW50" s="303"/>
    </row>
    <row r="51" spans="2:49" x14ac:dyDescent="0.2">
      <c r="B51" s="245" t="s">
        <v>266</v>
      </c>
      <c r="C51" s="209"/>
      <c r="D51" s="222">
        <v>0</v>
      </c>
      <c r="E51" s="223">
        <v>0</v>
      </c>
      <c r="F51" s="223"/>
      <c r="G51" s="223"/>
      <c r="H51" s="223"/>
      <c r="I51" s="222">
        <v>0</v>
      </c>
      <c r="J51" s="222">
        <v>0</v>
      </c>
      <c r="K51" s="223">
        <v>0</v>
      </c>
      <c r="L51" s="223"/>
      <c r="M51" s="223"/>
      <c r="N51" s="223"/>
      <c r="O51" s="222"/>
      <c r="P51" s="222">
        <v>428458</v>
      </c>
      <c r="Q51" s="223">
        <v>428458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36169</v>
      </c>
      <c r="AU51" s="226">
        <v>0</v>
      </c>
      <c r="AV51" s="226">
        <v>6953796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678</v>
      </c>
      <c r="Q53" s="223">
        <v>678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21</v>
      </c>
      <c r="AU53" s="226">
        <v>0</v>
      </c>
      <c r="AV53" s="226">
        <v>14444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14397539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1106</v>
      </c>
      <c r="Q56" s="235">
        <v>1106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163</v>
      </c>
      <c r="AU56" s="236">
        <v>0</v>
      </c>
      <c r="AV56" s="236">
        <v>38107</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2290</v>
      </c>
      <c r="Q57" s="238">
        <v>2290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233</v>
      </c>
      <c r="AU57" s="239">
        <v>0</v>
      </c>
      <c r="AV57" s="239">
        <v>78022</v>
      </c>
      <c r="AW57" s="295"/>
    </row>
    <row r="58" spans="2:49" x14ac:dyDescent="0.2">
      <c r="B58" s="251" t="s">
        <v>273</v>
      </c>
      <c r="C58" s="209" t="s">
        <v>26</v>
      </c>
      <c r="D58" s="315"/>
      <c r="E58" s="316"/>
      <c r="F58" s="316"/>
      <c r="G58" s="316"/>
      <c r="H58" s="316"/>
      <c r="I58" s="315"/>
      <c r="J58" s="237">
        <v>0</v>
      </c>
      <c r="K58" s="238">
        <v>0</v>
      </c>
      <c r="L58" s="238"/>
      <c r="M58" s="238"/>
      <c r="N58" s="238"/>
      <c r="O58" s="237"/>
      <c r="P58" s="237">
        <v>2</v>
      </c>
      <c r="Q58" s="238">
        <v>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26853</v>
      </c>
      <c r="Q59" s="238">
        <v>26853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1995</v>
      </c>
      <c r="AU59" s="239">
        <v>0</v>
      </c>
      <c r="AV59" s="239">
        <v>926075</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2237.75</v>
      </c>
      <c r="Q60" s="241">
        <f>Q$59/12</f>
        <v>2237.75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166.25</v>
      </c>
      <c r="AU60" s="242">
        <f>AU$59/12</f>
        <v>0</v>
      </c>
      <c r="AV60" s="242">
        <f>AV$59/12</f>
        <v>77172.916666666672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431094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142062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-1453</v>
      </c>
      <c r="E5" s="332">
        <v>-1453</v>
      </c>
      <c r="F5" s="332"/>
      <c r="G5" s="334"/>
      <c r="H5" s="334"/>
      <c r="I5" s="331">
        <v>0</v>
      </c>
      <c r="J5" s="331">
        <v>0</v>
      </c>
      <c r="K5" s="332">
        <v>0</v>
      </c>
      <c r="L5" s="332"/>
      <c r="M5" s="332"/>
      <c r="N5" s="332"/>
      <c r="O5" s="331"/>
      <c r="P5" s="331">
        <v>13585206</v>
      </c>
      <c r="Q5" s="332">
        <v>13581091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1265809</v>
      </c>
      <c r="AU5" s="333">
        <v>0</v>
      </c>
      <c r="AV5" s="375"/>
      <c r="AW5" s="379"/>
    </row>
    <row r="6" spans="2:49" x14ac:dyDescent="0.2">
      <c r="B6" s="349" t="s">
        <v>278</v>
      </c>
      <c r="C6" s="337" t="s">
        <v>8</v>
      </c>
      <c r="D6" s="324">
        <v>1453</v>
      </c>
      <c r="E6" s="325">
        <v>1453</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1951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129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3223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2252659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2252659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1366120</v>
      </c>
      <c r="Q11" s="325">
        <v>670647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1025323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-174</v>
      </c>
      <c r="Q13" s="325">
        <v>-174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59457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7593093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790588</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8076690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2048396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156954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35828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1212744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626949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9265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15040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41789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41789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2252659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2252659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1366120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670647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1025323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1203</v>
      </c>
      <c r="Q45" s="325">
        <v>1205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68046</v>
      </c>
      <c r="Q49" s="325">
        <v>64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10997147</v>
      </c>
      <c r="Q54" s="329">
        <f>Q24+Q27+Q31+Q35-Q36+Q39+Q42+Q45+Q46-Q49+Q51+Q52+Q53</f>
        <v>11078754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314818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76960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2</v>
      </c>
      <c r="N6" s="404">
        <v>83</v>
      </c>
      <c r="O6" s="406">
        <f>SUM('Pt 1 Summary of Data'!Q$12,'Pt 1 Summary of Data'!Q$22)+SUM('Pt 1 Summary of Data'!S$12,'Pt 1 Summary of Data'!S$22)-SUM('Pt 1 Summary of Data'!T$12,'Pt 1 Summary of Data'!T$22)</f>
        <v>11078754</v>
      </c>
      <c r="P6" s="406">
        <f>SUM(M6:O6)</f>
        <v>11078839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25971</v>
      </c>
      <c r="P7" s="406">
        <f>SUM(M7:O7)</f>
        <v>25971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2</v>
      </c>
      <c r="N12" s="406">
        <f>SUM(N$6:N$7)</f>
        <v>83</v>
      </c>
      <c r="O12" s="406">
        <f>SUM(O$6:O$7)</f>
        <v>11104725</v>
      </c>
      <c r="P12" s="406">
        <f>SUM(M$12:O$12)+M$17*MAX(0,O$50-M$50)+N$17*MAX(0,O$50-N$50)</f>
        <v>11104810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13581510</v>
      </c>
      <c r="P15" s="401">
        <f>SUM(M15:O15)</f>
        <v>13581510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1068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1693614</v>
      </c>
      <c r="P16" s="406">
        <f>SUM(M16:O16)</f>
        <v>1694682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-1068</v>
      </c>
      <c r="O17" s="406">
        <f>O$15-O$16</f>
        <v>11887896</v>
      </c>
      <c r="P17" s="406">
        <f>P$15-P$16</f>
        <v>11886828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2237.75</v>
      </c>
      <c r="P38" s="438">
        <f>SUM(M$38:O$38)</f>
        <v>2237.75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5.7419833333333337E-2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5.7419833333333337E-2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f>IF(OR(O$38&lt;1000,O$17&lt;=0),"",O$12/O$17)</f>
        <v>0.93412030185997585</v>
      </c>
      <c r="P45" s="442">
        <f>IF(OR(P$38&lt;1000,P$17&lt;=0),"",P$12/P$17)</f>
        <v>0.9342113808662833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5.7419833333333337E-2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0.99199999999999999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0.99199999999999999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11887896</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1106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