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K60" i="4"/>
  <c r="J60" i="4"/>
  <c r="K59" i="4"/>
  <c r="K58" i="4"/>
  <c r="K57" i="4"/>
  <c r="K56" i="4"/>
  <c r="D4" i="16" s="1"/>
  <c r="K42" i="4"/>
  <c r="K41" i="4"/>
  <c r="K40" i="4"/>
  <c r="K39" i="4"/>
  <c r="K38" i="4"/>
  <c r="K37" i="4"/>
  <c r="K22" i="4"/>
  <c r="J22" i="4"/>
  <c r="L12" i="4"/>
  <c r="M12" i="4"/>
  <c r="N12" i="4"/>
  <c r="O12" i="4"/>
  <c r="R12" i="4"/>
  <c r="S12" i="4"/>
  <c r="T12" i="4"/>
  <c r="T5" i="4"/>
  <c r="S5" i="4"/>
  <c r="R5" i="4"/>
  <c r="O5" i="4"/>
  <c r="N5" i="4"/>
  <c r="M5" i="4"/>
  <c r="L5" i="4"/>
  <c r="K36" i="18"/>
  <c r="K46" i="18"/>
  <c r="K45" i="18"/>
  <c r="K53" i="18"/>
  <c r="K52" i="18"/>
  <c r="K51" i="18"/>
  <c r="Q36" i="18"/>
  <c r="Q46" i="18"/>
  <c r="Q45" i="18"/>
  <c r="P41" i="10"/>
  <c r="L58" i="10"/>
  <c r="M45" i="10" l="1"/>
  <c r="N45" i="10" l="1"/>
  <c r="K41" i="10"/>
  <c r="L20" i="10" l="1"/>
  <c r="L19" i="10"/>
  <c r="K19" i="18" l="1"/>
  <c r="K18" i="18"/>
  <c r="K17" i="18"/>
  <c r="K14" i="18"/>
  <c r="K13" i="18"/>
  <c r="K11" i="18"/>
  <c r="K55" i="18"/>
  <c r="K54" i="18" l="1"/>
  <c r="Q19" i="18"/>
  <c r="Q18" i="18"/>
  <c r="P45" i="10" l="1"/>
  <c r="P52" i="10" l="1"/>
  <c r="O45" i="10"/>
  <c r="P39" i="10" s="1"/>
  <c r="P42" i="10" s="1"/>
  <c r="P47" i="10" s="1"/>
  <c r="P48" i="10" s="1"/>
  <c r="P51" i="10" s="1"/>
  <c r="P53" i="10" l="1"/>
  <c r="E11" i="16" s="1"/>
  <c r="I45" i="10"/>
  <c r="H45" i="10"/>
  <c r="J45" i="10" l="1"/>
  <c r="K39" i="10" s="1"/>
  <c r="K53" i="10"/>
  <c r="D11" i="16" s="1"/>
  <c r="K45" i="10"/>
  <c r="K42" i="10"/>
  <c r="K52" i="10"/>
  <c r="K48" i="10" l="1"/>
  <c r="K51" i="10" s="1"/>
  <c r="K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<sst xmlns="http://schemas.openxmlformats.org/spreadsheetml/2006/main" count="567" uniqueCount="505">
  <si>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</si>
  <si>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</si>
  <si>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</si>
  <si>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</si>
  <si>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</si>
  <si>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</si>
  <si>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</si>
  <si>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</si>
  <si>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</si>
  <si>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</si>
  <si>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</si>
  <si>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</si>
  <si>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</si>
  <si>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</si>
  <si>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</si>
  <si>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</si>
  <si>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</si>
  <si>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</si>
  <si>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</si>
  <si>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</si>
  <si>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</si>
  <si>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</si>
  <si>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</si>
  <si>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</si>
  <si>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</si>
  <si>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</si>
  <si>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</si>
  <si>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</si>
  <si>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</si>
  <si>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</si>
  <si>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</si>
  <si>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</si>
  <si>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</si>
  <si>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</si>
  <si>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</si>
  <si>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</si>
  <si>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</si>
  <si>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</si>
  <si>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</si>
  <si>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</si>
  <si>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</si>
  <si>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</si>
  <si>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</si>
  <si>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</si>
  <si>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</si>
  <si>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</si>
  <si>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</si>
  <si>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</si>
  <si>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</si>
  <si>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</si>
  <si>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</si>
  <si>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</si>
  <si>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</si>
  <si>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</si>
  <si>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</si>
  <si>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</si>
  <si>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</si>
  <si>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</si>
  <si>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</si>
  <si>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</si>
  <si>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</si>
  <si>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</si>
  <si>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</si>
  <si>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</si>
  <si>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</si>
  <si>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</si>
  <si>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</si>
  <si>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</si>
  <si>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</si>
  <si>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</si>
  <si>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</si>
  <si>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</si>
  <si>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</si>
  <si>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</si>
  <si>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</si>
  <si>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</si>
  <si>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</si>
  <si>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</si>
  <si>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</si>
  <si>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</si>
  <si>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</si>
  <si>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</si>
  <si>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</si>
  <si>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</si>
  <si>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</si>
  <si>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</si>
  <si>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</si>
  <si>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</si>
  <si>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</si>
  <si>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</si>
  <si>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</si>
  <si>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</si>
  <si>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</si>
  <si>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</si>
  <si>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</si>
  <si>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</si>
  <si>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</si>
  <si>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</si>
  <si>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</si>
  <si>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</si>
  <si>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</si>
  <si>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</si>
  <si>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</si>
  <si>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</si>
  <si>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</si>
  <si>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</si>
  <si>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</si>
  <si>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</si>
  <si>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</si>
  <si>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</si>
  <si>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</si>
  <si>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</si>
  <si>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</si>
  <si>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</si>
  <si>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</si>
  <si>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</si>
  <si>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</si>
  <si>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</si>
  <si>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</si>
  <si>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</si>
  <si>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</si>
  <si>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</si>
  <si>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</si>
  <si>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</si>
  <si>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</si>
  <si>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</si>
  <si>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</si>
  <si>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</si>
  <si>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</si>
  <si>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</si>
  <si>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</si>
  <si>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</si>
  <si>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</si>
  <si>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</si>
  <si>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</si>
  <si>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</si>
  <si>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</si>
  <si>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</si>
  <si>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</si>
  <si>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</si>
  <si>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</si>
  <si>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</si>
  <si>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</si>
  <si>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</si>
  <si>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</si>
  <si>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</si>
  <si>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</si>
  <si>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</si>
  <si>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</si>
  <si>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</si>
  <si>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</si>
  <si>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</si>
  <si>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</si>
  <si>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</si>
  <si>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</si>
  <si>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</si>
  <si>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</si>
  <si>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</si>
  <si>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</si>
  <si>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</si>
  <si>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</si>
  <si>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</si>
  <si>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</si>
  <si>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</si>
  <si>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</si>
  <si>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</si>
  <si>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</si>
  <si>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</si>
  <si>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</si>
  <si>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</si>
  <si>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</si>
  <si>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</si>
  <si>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</si>
  <si>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</si>
  <si>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</si>
  <si>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</si>
  <si>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</si>
  <si>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</si>
  <si>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</si>
  <si>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</si>
  <si>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</si>
  <si>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</si>
  <si>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</si>
  <si>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</si>
  <si>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</si>
  <si>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</si>
  <si>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</si>
  <si>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</si>
  <si>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</si>
  <si>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</si>
  <si>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</si>
  <si>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</si>
  <si>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</si>
  <si>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</si>
  <si>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</si>
  <si>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</si>
  <si>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</si>
  <si>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</si>
  <si>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</si>
  <si>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</si>
  <si>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</si>
  <si>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</si>
  <si>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</si>
  <si>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</si>
  <si>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</si>
  <si>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</si>
  <si>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</si>
  <si>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</si>
  <si>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</si>
  <si>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</si>
  <si>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</si>
  <si>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</si>
  <si>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</si>
  <si>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</si>
  <si>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</si>
  <si>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</si>
  <si>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</si>
  <si>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</si>
  <si>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</si>
  <si>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</si>
  <si>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</si>
  <si>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</si>
  <si>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</si>
  <si>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</si>
  <si>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</si>
  <si>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</si>
  <si>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</si>
  <si>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</si>
  <si>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</si>
  <si>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</si>
  <si>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</si>
  <si>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</si>
  <si>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</si>
  <si>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</si>
  <si>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</si>
  <si>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</si>
  <si>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</si>
  <si>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</si>
  <si>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</si>
  <si>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</si>
  <si>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</si>
  <si>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</si>
  <si>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</si>
  <si>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</si>
  <si>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</si>
  <si>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</si>
  <si>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</si>
  <si>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</si>
  <si>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</si>
  <si>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</si>
  <si>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</si>
  <si>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</si>
  <si>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</si>
  <si>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</si>
  <si>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</si>
  <si>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</si>
  <si>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</si>
  <si>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</si>
  <si>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</si>
  <si>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</si>
  <si>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</si>
  <si>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</si>
  <si>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</si>
  <si>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</si>
  <si>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</si>
  <si>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</si>
  <si>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</si>
  <si>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</si>
  <si>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</si>
  <si>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</si>
  <si>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</si>
  <si>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</si>
  <si>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</si>
  <si>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</si>
  <si>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</si>
  <si>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</si>
  <si>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</si>
  <si>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</si>
  <si>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</si>
  <si>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</si>
  <si>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</si>
  <si>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</si>
  <si>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</si>
  <si>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</si>
  <si>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</si>
  <si>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</si>
  <si>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</si>
  <si>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</si>
  <si>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</si>
  <si>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</si>
  <si>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</si>
  <si>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</si>
  <si>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</si>
  <si>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</si>
  <si>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</si>
  <si>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</si>
  <si>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</si>
  <si>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</si>
  <si>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</si>
  <si>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</si>
  <si>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</si>
  <si>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</si>
  <si>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</si>
  <si>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</si>
  <si>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</si>
  <si>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</si>
  <si>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</si>
  <si>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</si>
  <si>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</si>
  <si>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</si>
  <si>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</si>
  <si>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</si>
  <si>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</si>
  <si>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</si>
  <si>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</si>
  <si>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</si>
  <si>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</si>
  <si>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</si>
  <si>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</si>
  <si>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</si>
  <si>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</si>
  <si>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</si>
  <si>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</si>
  <si>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</si>
  <si>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</si>
  <si>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</si>
  <si>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</si>
  <si>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</si>
  <si>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</si>
  <si>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</si>
  <si>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</si>
  <si>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</si>
  <si>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</si>
  <si>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</si>
  <si>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</si>
  <si>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</si>
  <si>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</si>
  <si>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</si>
  <si>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</si>
  <si>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</si>
  <si>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</si>
  <si>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</si>
  <si>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</si>
  <si>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</si>
  <si>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</si>
  <si>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</si>
  <si>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</si>
  <si>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</si>
  <si>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</si>
  <si>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</si>
  <si>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</si>
  <si>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</si>
  <si>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</si>
  <si>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</si>
  <si>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</si>
  <si>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</si>
  <si>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</si>
  <si>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</si>
  <si>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</si>
  <si>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</si>
  <si>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</si>
  <si>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</si>
  <si>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</si>
  <si>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</si>
  <si>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</si>
  <si>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</si>
  <si>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</si>
  <si>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</si>
  <si>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</si>
  <si>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</si>
  <si>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</si>
  <si>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</si>
  <si>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</si>
  <si>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</si>
  <si>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</si>
  <si>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</si>
  <si>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</si>
  <si>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</si>
  <si>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</si>
  <si>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</si>
  <si>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</si>
  <si>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</si>
  <si>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</si>
  <si>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</si>
  <si>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</si>
  <si>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</si>
  <si>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</si>
  <si>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</si>
  <si>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</si>
  <si>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</si>
  <si>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</si>
  <si>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</si>
  <si>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</si>
  <si>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</si>
  <si>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</si>
  <si>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</si>
  <si>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</si>
  <si>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</si>
  <si>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</si>
  <si>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</si>
  <si>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</si>
  <si>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</si>
  <si>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</si>
  <si>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</si>
  <si>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</si>
  <si>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</si>
  <si>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</si>
  <si>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</si>
  <si>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</si>
  <si>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</si>
  <si>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</si>
  <si>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</si>
  <si>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</si>
  <si>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</si>
  <si>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</si>
  <si>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</si>
  <si>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</si>
  <si>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</si>
  <si>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</si>
  <si>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</si>
  <si>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</si>
  <si>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</si>
  <si>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</si>
  <si>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</si>
  <si>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</si>
  <si>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</si>
  <si>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</si>
  <si>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</si>
  <si>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</si>
  <si>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</si>
  <si>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</si>
  <si>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</si>
  <si>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</si>
  <si>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</si>
  <si>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</si>
  <si>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</si>
  <si>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</si>
  <si>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</si>
  <si>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</si>
  <si>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</si>
  <si>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</si>
  <si>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</si>
  <si>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</si>
  <si>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</si>
  <si>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</si>
  <si>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</si>
  <si>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</si>
  <si>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</si>
  <si>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</si>
  <si>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</si>
  <si>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</si>
  <si>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</si>
  <si>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</si>
  <si>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</si>
  <si>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</si>
  <si>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</si>
  <si>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</si>
  <si>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</si>
  <si>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</si>
  <si>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</si>
  <si>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</si>
  <si>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</si>
  <si>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</si>
  <si>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</si>
  <si>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</si>
  <si>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</si>
  <si>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</si>
  <si>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</si>
  <si>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</si>
  <si>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</si>
  <si>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</si>
  <si>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</si>
  <si>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</si>
  <si>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</si>
  <si>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</si>
  <si>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</si>
  <si>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</si>
  <si>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</si>
  <si>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</si>
  <si>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</si>
  <si>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</si>
  <si>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</si>
  <si>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</si>
  <si>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</si>
  <si>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</si>
  <si>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</si>
  <si>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</si>
  <si>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</si>
  <si>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</si>
  <si>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</si>
  <si>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</si>
  <si>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</si>
  <si>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</si>
  <si>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</si>
  <si>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</si>
  <si>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</si>
  <si>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</si>
  <si>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</si>
  <si>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</si>
  <si>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</si>
  <si>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</si>
  <si>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69194</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</si>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</sst>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164" fontId="1" fillId="0" borderId="108" xfId="2" applyNumberFormat="1" applyFont="1" applyFill="1" applyBorder="1" applyAlignment="1" applyProtection="1">
      <alignment vertical="top"/>
      <protection locked="0"/>
    </xf>
    <xf numFmtId="44" fontId="0" fillId="0" borderId="27"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139</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-2117.1569624634526</v>
      </c>
      <c r="K5" s="213">
        <v>-2117.1569624634526</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v>61998016.4929346</v>
      </c>
      <c r="Q5" s="213">
        <v>61998016.4929346</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4119825.3216633503</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-271716.29169698141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-20394.77880182158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886028.71815489978</v>
      </c>
      <c r="K12" s="213">
        <v>0</v>
      </c>
      <c r="L12" s="213">
        <f>'Pt 2 Premium and Claims'!L$54</f>
        <v>0</v>
      </c>
      <c r="M12" s="213">
        <f>'Pt 2 Premium and Claims'!M$54</f>
        <v>0</v>
      </c>
      <c r="N12" s="213">
        <f>'Pt 2 Premium and Claims'!N$54</f>
        <v>0</v>
      </c>
      <c r="O12" s="212">
        <f>'Pt 2 Premium and Claims'!O$54</f>
        <v>0</v>
      </c>
      <c r="P12" s="212">
        <v>40748567.55997356</v>
      </c>
      <c r="Q12" s="213">
        <v>39230149.438168488</v>
      </c>
      <c r="R12" s="213">
        <f>'Pt 2 Premium and Claims'!R$54</f>
        <v>0</v>
      </c>
      <c r="S12" s="213">
        <f>'Pt 2 Premium and Claims'!S$54</f>
        <v>0</v>
      </c>
      <c r="T12" s="213">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2768458.0072937664</v>
      </c>
      <c r="AU12" s="214"/>
      <c r="AV12" s="291"/>
      <c r="AW12" s="296"/>
    </row>
    <row r="13" spans="1:49" ht="25.5" x14ac:dyDescent="0.2">
      <c r="B13" s="239" t="s">
        <v>230</v>
      </c>
      <c r="C13" s="203" t="s">
        <v>37</v>
      </c>
      <c r="D13" s="216"/>
      <c r="E13" s="217"/>
      <c r="F13" s="217"/>
      <c r="G13" s="268"/>
      <c r="H13" s="269"/>
      <c r="I13" s="216"/>
      <c r="J13" s="216">
        <v>193.38999999999942</v>
      </c>
      <c r="K13" s="217">
        <v>0</v>
      </c>
      <c r="L13" s="217"/>
      <c r="M13" s="268"/>
      <c r="N13" s="269"/>
      <c r="O13" s="216"/>
      <c r="P13" s="216">
        <v>5403382.0099999998</v>
      </c>
      <c r="Q13" s="217">
        <v>5482823.3000000259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483">
        <v>0</v>
      </c>
      <c r="AU13" s="220"/>
      <c r="AV13" s="290"/>
      <c r="AW13" s="297"/>
    </row>
    <row r="14" spans="1:49" ht="25.5" x14ac:dyDescent="0.2">
      <c r="B14" s="239" t="s">
        <v>231</v>
      </c>
      <c r="C14" s="203" t="s">
        <v>6</v>
      </c>
      <c r="D14" s="216"/>
      <c r="E14" s="217"/>
      <c r="F14" s="217"/>
      <c r="G14" s="267"/>
      <c r="H14" s="270"/>
      <c r="I14" s="216"/>
      <c r="J14" s="216">
        <v>17419.48</v>
      </c>
      <c r="K14" s="217">
        <v>0</v>
      </c>
      <c r="L14" s="217"/>
      <c r="M14" s="267"/>
      <c r="N14" s="270"/>
      <c r="O14" s="216"/>
      <c r="P14" s="216">
        <v>576053.38</v>
      </c>
      <c r="Q14" s="217">
        <v>440122.38000000134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483">
        <v>0</v>
      </c>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483">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483">
        <v>168.23544583314288</v>
      </c>
      <c r="AU16" s="220"/>
      <c r="AV16" s="290"/>
      <c r="AW16" s="297"/>
    </row>
    <row r="17" spans="1:49" ht="15"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483">
        <v>0</v>
      </c>
      <c r="AU17" s="220"/>
      <c r="AV17" s="290"/>
      <c r="AW17" s="297"/>
    </row>
    <row r="18" spans="1:49" ht="15" x14ac:dyDescent="0.2">
      <c r="B18" s="239" t="s">
        <v>235</v>
      </c>
      <c r="C18" s="203" t="s">
        <v>63</v>
      </c>
      <c r="D18" s="216"/>
      <c r="E18" s="267"/>
      <c r="F18" s="270"/>
      <c r="G18" s="270"/>
      <c r="H18" s="273"/>
      <c r="I18" s="271"/>
      <c r="J18" s="216"/>
      <c r="K18" s="267"/>
      <c r="L18" s="270"/>
      <c r="M18" s="270"/>
      <c r="N18" s="273"/>
      <c r="O18" s="271"/>
      <c r="P18" s="216">
        <v>7450815.04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483">
        <v>0</v>
      </c>
      <c r="AU18" s="220"/>
      <c r="AV18" s="290"/>
      <c r="AW18" s="297"/>
    </row>
    <row r="19" spans="1:49" ht="15" x14ac:dyDescent="0.2">
      <c r="B19" s="239" t="s">
        <v>236</v>
      </c>
      <c r="C19" s="203" t="s">
        <v>64</v>
      </c>
      <c r="D19" s="216"/>
      <c r="E19" s="267"/>
      <c r="F19" s="270"/>
      <c r="G19" s="270"/>
      <c r="H19" s="270"/>
      <c r="I19" s="271"/>
      <c r="J19" s="216"/>
      <c r="K19" s="267"/>
      <c r="L19" s="270"/>
      <c r="M19" s="270"/>
      <c r="N19" s="270"/>
      <c r="O19" s="271"/>
      <c r="P19" s="216">
        <v>5452955.6303932555</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483">
        <v>0</v>
      </c>
      <c r="AU19" s="220"/>
      <c r="AV19" s="290"/>
      <c r="AW19" s="297"/>
    </row>
    <row r="20" spans="1:49" ht="15" x14ac:dyDescent="0.2">
      <c r="B20" s="239" t="s">
        <v>237</v>
      </c>
      <c r="C20" s="203" t="s">
        <v>65</v>
      </c>
      <c r="D20" s="216"/>
      <c r="E20" s="267"/>
      <c r="F20" s="270"/>
      <c r="G20" s="270"/>
      <c r="H20" s="270"/>
      <c r="I20" s="271"/>
      <c r="J20" s="216"/>
      <c r="K20" s="267"/>
      <c r="L20" s="270"/>
      <c r="M20" s="270"/>
      <c r="N20" s="270"/>
      <c r="O20" s="271"/>
      <c r="P20" s="216">
        <v>10553828.608199976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483">
        <v>0</v>
      </c>
      <c r="AU20" s="220"/>
      <c r="AV20" s="290"/>
      <c r="AW20" s="297"/>
    </row>
    <row r="21" spans="1:49" ht="15"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483">
        <v>0</v>
      </c>
      <c r="AU21" s="220"/>
      <c r="AV21" s="290"/>
      <c r="AW21" s="297"/>
    </row>
    <row r="22" spans="1:49" ht="25.5" x14ac:dyDescent="0.2">
      <c r="B22" s="239" t="s">
        <v>492</v>
      </c>
      <c r="C22" s="203" t="s">
        <v>28</v>
      </c>
      <c r="D22" s="221"/>
      <c r="E22" s="222"/>
      <c r="F22" s="222"/>
      <c r="G22" s="222"/>
      <c r="H22" s="222"/>
      <c r="I22" s="221"/>
      <c r="J22" s="221">
        <f>'Pt 2 Premium and Claims'!J$55</f>
        <v>0</v>
      </c>
      <c r="K22" s="222">
        <f>'Pt 2 Premium and Claims'!K$55</f>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-312709.34153776953</v>
      </c>
      <c r="K25" s="217">
        <v>-312709.34153776953</v>
      </c>
      <c r="L25" s="217"/>
      <c r="M25" s="217"/>
      <c r="N25" s="217"/>
      <c r="O25" s="216"/>
      <c r="P25" s="216">
        <v>-1415750.2302910336</v>
      </c>
      <c r="Q25" s="217">
        <v>-1415750.2302910336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-84445.809020917543</v>
      </c>
      <c r="AU25" s="220"/>
      <c r="AV25" s="220"/>
      <c r="AW25" s="297"/>
    </row>
    <row r="26" spans="1:49" s="5" customFormat="1" x14ac:dyDescent="0.2">
      <c r="A26" s="35"/>
      <c r="B26" s="242" t="s">
        <v>242</v>
      </c>
      <c r="C26" s="203"/>
      <c r="D26" s="216"/>
      <c r="E26" s="217"/>
      <c r="F26" s="217"/>
      <c r="G26" s="217"/>
      <c r="H26" s="217"/>
      <c r="I26" s="216"/>
      <c r="J26" s="216">
        <v>-0.5415363071184619</v>
      </c>
      <c r="K26" s="217">
        <v>-0.5415363071184619</v>
      </c>
      <c r="L26" s="217"/>
      <c r="M26" s="217"/>
      <c r="N26" s="217"/>
      <c r="O26" s="216"/>
      <c r="P26" s="216">
        <v>15858.142544701794</v>
      </c>
      <c r="Q26" s="217">
        <v>15858.142544701794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-39.243396540893919</v>
      </c>
      <c r="K27" s="217">
        <v>-39.243396540893919</v>
      </c>
      <c r="L27" s="217"/>
      <c r="M27" s="217"/>
      <c r="N27" s="217"/>
      <c r="O27" s="216"/>
      <c r="P27" s="216">
        <v>1149188.647378389</v>
      </c>
      <c r="Q27" s="217">
        <v>1149188.647378389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52106.581005205167</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v>0</v>
      </c>
      <c r="L30" s="217"/>
      <c r="M30" s="217"/>
      <c r="N30" s="217"/>
      <c r="O30" s="216"/>
      <c r="P30" s="216">
        <v>8941.8802527294029</v>
      </c>
      <c r="Q30" s="217">
        <v>8941.8802527294029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473.65793789525924</v>
      </c>
      <c r="AU30" s="220"/>
      <c r="AV30" s="220"/>
      <c r="AW30" s="297"/>
    </row>
    <row r="31" spans="1:49" x14ac:dyDescent="0.2">
      <c r="B31" s="242" t="s">
        <v>247</v>
      </c>
      <c r="C31" s="203"/>
      <c r="D31" s="216"/>
      <c r="E31" s="217"/>
      <c r="F31" s="217"/>
      <c r="G31" s="217"/>
      <c r="H31" s="217"/>
      <c r="I31" s="216"/>
      <c r="J31" s="216">
        <v>-45.8816533973623</v>
      </c>
      <c r="K31" s="217">
        <v>-45.8816533973623</v>
      </c>
      <c r="L31" s="217"/>
      <c r="M31" s="217"/>
      <c r="N31" s="217"/>
      <c r="O31" s="216"/>
      <c r="P31" s="216">
        <v>1334638.9474733968</v>
      </c>
      <c r="Q31" s="217">
        <v>1334638.9474733968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68851.935886801963</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-16.161448616082328</v>
      </c>
      <c r="K34" s="217">
        <v>-16.161448616082328</v>
      </c>
      <c r="L34" s="217"/>
      <c r="M34" s="217"/>
      <c r="N34" s="217"/>
      <c r="O34" s="216"/>
      <c r="P34" s="216">
        <v>473265.69338709762</v>
      </c>
      <c r="Q34" s="217">
        <v>473265.69338709762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-3.1569296789375851</v>
      </c>
      <c r="K35" s="217">
        <v>-3.1569296789375851</v>
      </c>
      <c r="L35" s="217"/>
      <c r="M35" s="217"/>
      <c r="N35" s="217"/>
      <c r="O35" s="216"/>
      <c r="P35" s="216">
        <v>92446.323901308671</v>
      </c>
      <c r="Q35" s="217">
        <v>92446.323901308671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4797.2785681467712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f t="shared" ref="K37:K42" si="0">J37</f>
        <v>0</v>
      </c>
      <c r="L37" s="225"/>
      <c r="M37" s="225"/>
      <c r="N37" s="225"/>
      <c r="O37" s="224"/>
      <c r="P37" s="224">
        <v>101558.75094242785</v>
      </c>
      <c r="Q37" s="225">
        <v>101558.75094242785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f t="shared" si="0"/>
        <v>0</v>
      </c>
      <c r="L38" s="217"/>
      <c r="M38" s="217"/>
      <c r="N38" s="217"/>
      <c r="O38" s="216"/>
      <c r="P38" s="216">
        <v>33870.939070425469</v>
      </c>
      <c r="Q38" s="217">
        <v>33870.939070425469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f t="shared" si="0"/>
        <v>0</v>
      </c>
      <c r="L39" s="217"/>
      <c r="M39" s="217"/>
      <c r="N39" s="217"/>
      <c r="O39" s="216"/>
      <c r="P39" s="216">
        <v>32951.8125</v>
      </c>
      <c r="Q39" s="217">
        <v>32951.8125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f t="shared" si="0"/>
        <v>0</v>
      </c>
      <c r="L40" s="217"/>
      <c r="M40" s="217"/>
      <c r="N40" s="217"/>
      <c r="O40" s="216"/>
      <c r="P40" s="216">
        <v>92859.375</v>
      </c>
      <c r="Q40" s="217">
        <v>92859.375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f t="shared" si="0"/>
        <v>0</v>
      </c>
      <c r="L41" s="217"/>
      <c r="M41" s="217"/>
      <c r="N41" s="217"/>
      <c r="O41" s="216"/>
      <c r="P41" s="216">
        <v>32951.812500000015</v>
      </c>
      <c r="Q41" s="217">
        <v>32951.812500000015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f t="shared" si="0"/>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3531.0519769190337</v>
      </c>
      <c r="K44" s="225">
        <v>3531.0519769190337</v>
      </c>
      <c r="L44" s="225"/>
      <c r="M44" s="225"/>
      <c r="N44" s="225"/>
      <c r="O44" s="224"/>
      <c r="P44" s="224">
        <v>1193928.5060918746</v>
      </c>
      <c r="Q44" s="225">
        <v>1193928.5060918746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v>2173.4206402961536</v>
      </c>
      <c r="K45" s="217">
        <v>2173.4206402961536</v>
      </c>
      <c r="L45" s="217"/>
      <c r="M45" s="217"/>
      <c r="N45" s="217"/>
      <c r="O45" s="216"/>
      <c r="P45" s="216">
        <v>734882.65682290553</v>
      </c>
      <c r="Q45" s="217">
        <v>734882.65682290553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44029.015617260979</v>
      </c>
      <c r="AU45" s="220"/>
      <c r="AV45" s="220"/>
      <c r="AW45" s="297"/>
    </row>
    <row r="46" spans="1:49" x14ac:dyDescent="0.2">
      <c r="B46" s="245" t="s">
        <v>262</v>
      </c>
      <c r="C46" s="203" t="s">
        <v>20</v>
      </c>
      <c r="D46" s="216"/>
      <c r="E46" s="217"/>
      <c r="F46" s="217"/>
      <c r="G46" s="217"/>
      <c r="H46" s="217"/>
      <c r="I46" s="216"/>
      <c r="J46" s="216">
        <v>-66.498535212836117</v>
      </c>
      <c r="K46" s="217">
        <v>-66.498535212836117</v>
      </c>
      <c r="L46" s="217"/>
      <c r="M46" s="217"/>
      <c r="N46" s="217"/>
      <c r="O46" s="216"/>
      <c r="P46" s="216">
        <v>1446557.6095137587</v>
      </c>
      <c r="Q46" s="217">
        <v>1446557.6095137587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81184.31031606863</v>
      </c>
      <c r="AU46" s="220"/>
      <c r="AV46" s="220"/>
      <c r="AW46" s="297"/>
    </row>
    <row r="47" spans="1:49" x14ac:dyDescent="0.2">
      <c r="B47" s="245" t="s">
        <v>263</v>
      </c>
      <c r="C47" s="203" t="s">
        <v>21</v>
      </c>
      <c r="D47" s="216"/>
      <c r="E47" s="217"/>
      <c r="F47" s="217"/>
      <c r="G47" s="217"/>
      <c r="H47" s="217"/>
      <c r="I47" s="216"/>
      <c r="J47" s="216">
        <v>-59.139635872331809</v>
      </c>
      <c r="K47" s="217">
        <v>-59.139635872331809</v>
      </c>
      <c r="L47" s="217"/>
      <c r="M47" s="217"/>
      <c r="N47" s="217"/>
      <c r="O47" s="216"/>
      <c r="P47" s="216">
        <v>2962230.0108177615</v>
      </c>
      <c r="Q47" s="217">
        <v>2962230.0108177615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267506.79140730505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-5.4328737964760214E-4</v>
      </c>
      <c r="K50" s="217">
        <v>-5.4328737964760214E-4</v>
      </c>
      <c r="L50" s="217"/>
      <c r="M50" s="217"/>
      <c r="N50" s="217"/>
      <c r="O50" s="216"/>
      <c r="P50" s="216">
        <v>15.90942028436246</v>
      </c>
      <c r="Q50" s="217">
        <v>15.90942028436246</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0.78960413207862989</v>
      </c>
      <c r="AU50" s="220"/>
      <c r="AV50" s="220"/>
      <c r="AW50" s="297"/>
    </row>
    <row r="51" spans="2:49" x14ac:dyDescent="0.2">
      <c r="B51" s="239" t="s">
        <v>266</v>
      </c>
      <c r="C51" s="203"/>
      <c r="D51" s="216"/>
      <c r="E51" s="217"/>
      <c r="F51" s="217"/>
      <c r="G51" s="217"/>
      <c r="H51" s="217"/>
      <c r="I51" s="216"/>
      <c r="J51" s="216">
        <v>-233.31672684727025</v>
      </c>
      <c r="K51" s="217">
        <v>-233.31672684727025</v>
      </c>
      <c r="L51" s="217"/>
      <c r="M51" s="217"/>
      <c r="N51" s="217"/>
      <c r="O51" s="216"/>
      <c r="P51" s="216">
        <v>4781198.6034575254</v>
      </c>
      <c r="Q51" s="217">
        <v>4781198.6034575254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241316.34596591708</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f t="shared" ref="K56:K59" si="1">J56</f>
        <v>0</v>
      </c>
      <c r="L56" s="229"/>
      <c r="M56" s="229"/>
      <c r="N56" s="229"/>
      <c r="O56" s="228"/>
      <c r="P56" s="228">
        <v>6404</v>
      </c>
      <c r="Q56" s="229">
        <v>6404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4945</v>
      </c>
      <c r="AU56" s="230"/>
      <c r="AV56" s="230"/>
      <c r="AW56" s="288"/>
    </row>
    <row r="57" spans="2:49" x14ac:dyDescent="0.2">
      <c r="B57" s="245" t="s">
        <v>272</v>
      </c>
      <c r="C57" s="203" t="s">
        <v>25</v>
      </c>
      <c r="D57" s="231"/>
      <c r="E57" s="232"/>
      <c r="F57" s="232"/>
      <c r="G57" s="232"/>
      <c r="H57" s="232"/>
      <c r="I57" s="231"/>
      <c r="J57" s="231"/>
      <c r="K57" s="232">
        <f t="shared" si="1"/>
        <v>0</v>
      </c>
      <c r="L57" s="232"/>
      <c r="M57" s="232"/>
      <c r="N57" s="232"/>
      <c r="O57" s="231"/>
      <c r="P57" s="231">
        <v>12315</v>
      </c>
      <c r="Q57" s="232">
        <v>12315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8866</v>
      </c>
      <c r="AU57" s="233"/>
      <c r="AV57" s="233"/>
      <c r="AW57" s="289"/>
    </row>
    <row r="58" spans="2:49" x14ac:dyDescent="0.2">
      <c r="B58" s="245" t="s">
        <v>273</v>
      </c>
      <c r="C58" s="203" t="s">
        <v>26</v>
      </c>
      <c r="D58" s="309"/>
      <c r="E58" s="310"/>
      <c r="F58" s="310"/>
      <c r="G58" s="310"/>
      <c r="H58" s="310"/>
      <c r="I58" s="309"/>
      <c r="J58" s="231"/>
      <c r="K58" s="232">
        <f t="shared" si="1"/>
        <v>0</v>
      </c>
      <c r="L58" s="232"/>
      <c r="M58" s="232"/>
      <c r="N58" s="232"/>
      <c r="O58" s="231"/>
      <c r="P58" s="231">
        <v>310</v>
      </c>
      <c r="Q58" s="232">
        <v>310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270</v>
      </c>
      <c r="AU58" s="233"/>
      <c r="AV58" s="233"/>
      <c r="AW58" s="289"/>
    </row>
    <row r="59" spans="2:49" x14ac:dyDescent="0.2">
      <c r="B59" s="245" t="s">
        <v>274</v>
      </c>
      <c r="C59" s="203" t="s">
        <v>27</v>
      </c>
      <c r="D59" s="231"/>
      <c r="E59" s="232"/>
      <c r="F59" s="232"/>
      <c r="G59" s="232"/>
      <c r="H59" s="232"/>
      <c r="I59" s="231"/>
      <c r="J59" s="231"/>
      <c r="K59" s="232">
        <f t="shared" si="1"/>
        <v>0</v>
      </c>
      <c r="L59" s="232"/>
      <c r="M59" s="232"/>
      <c r="N59" s="232"/>
      <c r="O59" s="231"/>
      <c r="P59" s="231">
        <v>127027</v>
      </c>
      <c r="Q59" s="232">
        <v>127027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103718</v>
      </c>
      <c r="AU59" s="233"/>
      <c r="AV59" s="233"/>
      <c r="AW59" s="289"/>
    </row>
    <row r="60" spans="2:49" x14ac:dyDescent="0.2">
      <c r="B60" s="245" t="s">
        <v>275</v>
      </c>
      <c r="C60" s="203"/>
      <c r="D60" s="234"/>
      <c r="E60" s="235"/>
      <c r="F60" s="235"/>
      <c r="G60" s="235"/>
      <c r="H60" s="235"/>
      <c r="I60" s="234"/>
      <c r="J60" s="234">
        <f>J$59/12</f>
        <v>0</v>
      </c>
      <c r="K60" s="235">
        <f>K$59/12</f>
        <v>0</v>
      </c>
      <c r="L60" s="235"/>
      <c r="M60" s="235"/>
      <c r="N60" s="235"/>
      <c r="O60" s="234"/>
      <c r="P60" s="234">
        <v>10585.583333333334</v>
      </c>
      <c r="Q60" s="235">
        <v>10585.583333333334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4">
        <v>8643.1666666666661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627444.8621675024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189933.54544727376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7" stopIfTrue="1" operator="lessThan">
      <formula>0</formula>
    </cfRule>
  </conditionalFormatting>
  <conditionalFormatting sqref="AS53">
    <cfRule type="cellIs" dxfId="584" priority="36" stopIfTrue="1" operator="lessThan">
      <formula>0</formula>
    </cfRule>
  </conditionalFormatting>
  <conditionalFormatting sqref="G56:I57 G59:I59 D59 D56:D57 G7:I7 E13:F15 D6:D10 D13:D21">
    <cfRule type="cellIs" dxfId="583" priority="99" stopIfTrue="1" operator="lessThan">
      <formula>0</formula>
    </cfRule>
  </conditionalFormatting>
  <conditionalFormatting sqref="AI34:AI35">
    <cfRule type="cellIs" dxfId="582" priority="54" stopIfTrue="1" operator="lessThan">
      <formula>0</formula>
    </cfRule>
  </conditionalFormatting>
  <conditionalFormatting sqref="AQ56:AR57 AQ59:AR59 AN59 AN56:AN57">
    <cfRule type="cellIs" dxfId="581" priority="4" stopIfTrue="1" operator="lessThan">
      <formula>0</formula>
    </cfRule>
  </conditionalFormatting>
  <conditionalFormatting sqref="M7:O7 J6:J10">
    <cfRule type="cellIs" dxfId="580" priority="96" stopIfTrue="1" operator="lessThan">
      <formula>0</formula>
    </cfRule>
  </conditionalFormatting>
  <conditionalFormatting sqref="S7:T7 P6:P10">
    <cfRule type="cellIs" dxfId="579" priority="94" stopIfTrue="1" operator="lessThan">
      <formula>0</formula>
    </cfRule>
  </conditionalFormatting>
  <conditionalFormatting sqref="U6:U10">
    <cfRule type="cellIs" dxfId="578" priority="93" stopIfTrue="1" operator="lessThan">
      <formula>0</formula>
    </cfRule>
  </conditionalFormatting>
  <conditionalFormatting sqref="X6:X10">
    <cfRule type="cellIs" dxfId="577" priority="92" stopIfTrue="1" operator="lessThan">
      <formula>0</formula>
    </cfRule>
  </conditionalFormatting>
  <conditionalFormatting sqref="AA6:AA10">
    <cfRule type="cellIs" dxfId="576" priority="91" stopIfTrue="1" operator="lessThan">
      <formula>0</formula>
    </cfRule>
  </conditionalFormatting>
  <conditionalFormatting sqref="AD6:AD10">
    <cfRule type="cellIs" dxfId="575" priority="90" stopIfTrue="1" operator="lessThan">
      <formula>0</formula>
    </cfRule>
  </conditionalFormatting>
  <conditionalFormatting sqref="AI6:AI10">
    <cfRule type="cellIs" dxfId="574" priority="89" stopIfTrue="1" operator="lessThan">
      <formula>0</formula>
    </cfRule>
  </conditionalFormatting>
  <conditionalFormatting sqref="AT6:AT10">
    <cfRule type="cellIs" dxfId="573" priority="86" stopIfTrue="1" operator="lessThan">
      <formula>0</formula>
    </cfRule>
  </conditionalFormatting>
  <conditionalFormatting sqref="AS6:AS10">
    <cfRule type="cellIs" dxfId="572" priority="87" stopIfTrue="1" operator="lessThan">
      <formula>0</formula>
    </cfRule>
  </conditionalFormatting>
  <conditionalFormatting sqref="AU6:AU10">
    <cfRule type="cellIs" dxfId="571" priority="85" stopIfTrue="1" operator="lessThan">
      <formula>0</formula>
    </cfRule>
  </conditionalFormatting>
  <conditionalFormatting sqref="I13:I15">
    <cfRule type="cellIs" dxfId="570" priority="84" stopIfTrue="1" operator="lessThan">
      <formula>0</formula>
    </cfRule>
  </conditionalFormatting>
  <conditionalFormatting sqref="K13:L15 J13:J21">
    <cfRule type="cellIs" dxfId="569" priority="83" stopIfTrue="1" operator="lessThan">
      <formula>0</formula>
    </cfRule>
  </conditionalFormatting>
  <conditionalFormatting sqref="O13:O15">
    <cfRule type="cellIs" dxfId="568" priority="82" stopIfTrue="1" operator="lessThan">
      <formula>0</formula>
    </cfRule>
  </conditionalFormatting>
  <conditionalFormatting sqref="V13:V15 U13:U21">
    <cfRule type="cellIs" dxfId="567" priority="80" stopIfTrue="1" operator="lessThan">
      <formula>0</formula>
    </cfRule>
  </conditionalFormatting>
  <conditionalFormatting sqref="W13:W15">
    <cfRule type="cellIs" dxfId="566" priority="79" stopIfTrue="1" operator="lessThan">
      <formula>0</formula>
    </cfRule>
  </conditionalFormatting>
  <conditionalFormatting sqref="Y13:Y15 X13:X21">
    <cfRule type="cellIs" dxfId="565" priority="78" stopIfTrue="1" operator="lessThan">
      <formula>0</formula>
    </cfRule>
  </conditionalFormatting>
  <conditionalFormatting sqref="Z13:Z15">
    <cfRule type="cellIs" dxfId="564" priority="77" stopIfTrue="1" operator="lessThan">
      <formula>0</formula>
    </cfRule>
  </conditionalFormatting>
  <conditionalFormatting sqref="AB13:AB15 AA13:AA21">
    <cfRule type="cellIs" dxfId="563" priority="76" stopIfTrue="1" operator="lessThan">
      <formula>0</formula>
    </cfRule>
  </conditionalFormatting>
  <conditionalFormatting sqref="AC13:AC15">
    <cfRule type="cellIs" dxfId="562" priority="75" stopIfTrue="1" operator="lessThan">
      <formula>0</formula>
    </cfRule>
  </conditionalFormatting>
  <conditionalFormatting sqref="AD13:AD21">
    <cfRule type="cellIs" dxfId="561" priority="74" stopIfTrue="1" operator="lessThan">
      <formula>0</formula>
    </cfRule>
  </conditionalFormatting>
  <conditionalFormatting sqref="AI13:AI21">
    <cfRule type="cellIs" dxfId="560" priority="73" stopIfTrue="1" operator="lessThan">
      <formula>0</formula>
    </cfRule>
  </conditionalFormatting>
  <conditionalFormatting sqref="AS13:AS21">
    <cfRule type="cellIs" dxfId="559" priority="71" stopIfTrue="1" operator="lessThan">
      <formula>0</formula>
    </cfRule>
  </conditionalFormatting>
  <conditionalFormatting sqref="AU13:AU21">
    <cfRule type="cellIs" dxfId="558" priority="69" stopIfTrue="1" operator="lessThan">
      <formula>0</formula>
    </cfRule>
  </conditionalFormatting>
  <conditionalFormatting sqref="D53:F53">
    <cfRule type="cellIs" dxfId="557" priority="62" stopIfTrue="1" operator="lessThan">
      <formula>0</formula>
    </cfRule>
  </conditionalFormatting>
  <conditionalFormatting sqref="I53">
    <cfRule type="cellIs" dxfId="556" priority="61" stopIfTrue="1" operator="lessThan">
      <formula>0</formula>
    </cfRule>
  </conditionalFormatting>
  <conditionalFormatting sqref="J53:L53">
    <cfRule type="cellIs" dxfId="555" priority="60" stopIfTrue="1" operator="lessThan">
      <formula>0</formula>
    </cfRule>
  </conditionalFormatting>
  <conditionalFormatting sqref="O53">
    <cfRule type="cellIs" dxfId="554" priority="59" stopIfTrue="1" operator="lessThan">
      <formula>0</formula>
    </cfRule>
  </conditionalFormatting>
  <conditionalFormatting sqref="P53:R53">
    <cfRule type="cellIs" dxfId="553" priority="58" stopIfTrue="1" operator="lessThan">
      <formula>0</formula>
    </cfRule>
  </conditionalFormatting>
  <conditionalFormatting sqref="U53:AD53">
    <cfRule type="cellIs" dxfId="552" priority="57" stopIfTrue="1" operator="lessThan">
      <formula>0</formula>
    </cfRule>
  </conditionalFormatting>
  <conditionalFormatting sqref="AI25:AI28">
    <cfRule type="cellIs" dxfId="551" priority="56" stopIfTrue="1" operator="lessThan">
      <formula>0</formula>
    </cfRule>
  </conditionalFormatting>
  <conditionalFormatting sqref="AI30:AI32">
    <cfRule type="cellIs" dxfId="550" priority="55" stopIfTrue="1" operator="lessThan">
      <formula>0</formula>
    </cfRule>
  </conditionalFormatting>
  <conditionalFormatting sqref="AN25:AR28">
    <cfRule type="cellIs" dxfId="549" priority="53" stopIfTrue="1" operator="lessThan">
      <formula>0</formula>
    </cfRule>
  </conditionalFormatting>
  <conditionalFormatting sqref="AN30:AR32">
    <cfRule type="cellIs" dxfId="548" priority="52" stopIfTrue="1" operator="lessThan">
      <formula>0</formula>
    </cfRule>
  </conditionalFormatting>
  <conditionalFormatting sqref="AN34:AR35">
    <cfRule type="cellIs" dxfId="547" priority="51" stopIfTrue="1" operator="lessThan">
      <formula>0</formula>
    </cfRule>
  </conditionalFormatting>
  <conditionalFormatting sqref="AS25:AV26 AS27:AU27">
    <cfRule type="cellIs" dxfId="546" priority="50" stopIfTrue="1" operator="lessThan">
      <formula>0</formula>
    </cfRule>
  </conditionalFormatting>
  <conditionalFormatting sqref="AS28:AV28">
    <cfRule type="cellIs" dxfId="545" priority="49" stopIfTrue="1" operator="lessThan">
      <formula>0</formula>
    </cfRule>
  </conditionalFormatting>
  <conditionalFormatting sqref="AS30:AV32">
    <cfRule type="cellIs" dxfId="544" priority="48" stopIfTrue="1" operator="lessThan">
      <formula>0</formula>
    </cfRule>
  </conditionalFormatting>
  <conditionalFormatting sqref="AI44:AI47">
    <cfRule type="cellIs" dxfId="543" priority="47" stopIfTrue="1" operator="lessThan">
      <formula>0</formula>
    </cfRule>
  </conditionalFormatting>
  <conditionalFormatting sqref="AI49:AI52">
    <cfRule type="cellIs" dxfId="542" priority="46" stopIfTrue="1" operator="lessThan">
      <formula>0</formula>
    </cfRule>
  </conditionalFormatting>
  <conditionalFormatting sqref="AI53">
    <cfRule type="cellIs" dxfId="541" priority="45" stopIfTrue="1" operator="lessThan">
      <formula>0</formula>
    </cfRule>
  </conditionalFormatting>
  <conditionalFormatting sqref="AI37:AI42">
    <cfRule type="cellIs" dxfId="540" priority="44" stopIfTrue="1" operator="lessThan">
      <formula>0</formula>
    </cfRule>
  </conditionalFormatting>
  <conditionalFormatting sqref="AN37:AR42">
    <cfRule type="cellIs" dxfId="539" priority="43" stopIfTrue="1" operator="lessThan">
      <formula>0</formula>
    </cfRule>
  </conditionalFormatting>
  <conditionalFormatting sqref="AN44:AR47">
    <cfRule type="cellIs" dxfId="538" priority="42" stopIfTrue="1" operator="lessThan">
      <formula>0</formula>
    </cfRule>
  </conditionalFormatting>
  <conditionalFormatting sqref="AN49:AR52">
    <cfRule type="cellIs" dxfId="537" priority="41" stopIfTrue="1" operator="lessThan">
      <formula>0</formula>
    </cfRule>
  </conditionalFormatting>
  <conditionalFormatting sqref="AN53:AP53">
    <cfRule type="cellIs" dxfId="536" priority="40" stopIfTrue="1" operator="lessThan">
      <formula>0</formula>
    </cfRule>
  </conditionalFormatting>
  <conditionalFormatting sqref="AS37:AS42">
    <cfRule type="cellIs" dxfId="535" priority="39" stopIfTrue="1" operator="lessThan">
      <formula>0</formula>
    </cfRule>
  </conditionalFormatting>
  <conditionalFormatting sqref="AS44:AS47">
    <cfRule type="cellIs" dxfId="534" priority="38" stopIfTrue="1" operator="lessThan">
      <formula>0</formula>
    </cfRule>
  </conditionalFormatting>
  <conditionalFormatting sqref="AT37:AT42">
    <cfRule type="cellIs" dxfId="533" priority="35" stopIfTrue="1" operator="lessThan">
      <formula>0</formula>
    </cfRule>
  </conditionalFormatting>
  <conditionalFormatting sqref="AT44:AT47">
    <cfRule type="cellIs" dxfId="532" priority="34" stopIfTrue="1" operator="lessThan">
      <formula>0</formula>
    </cfRule>
  </conditionalFormatting>
  <conditionalFormatting sqref="AT49:AT52">
    <cfRule type="cellIs" dxfId="531" priority="33" stopIfTrue="1" operator="lessThan">
      <formula>0</formula>
    </cfRule>
  </conditionalFormatting>
  <conditionalFormatting sqref="AT53">
    <cfRule type="cellIs" dxfId="530" priority="32" stopIfTrue="1" operator="lessThan">
      <formula>0</formula>
    </cfRule>
  </conditionalFormatting>
  <conditionalFormatting sqref="AU37:AU42">
    <cfRule type="cellIs" dxfId="529" priority="31" stopIfTrue="1" operator="lessThan">
      <formula>0</formula>
    </cfRule>
  </conditionalFormatting>
  <conditionalFormatting sqref="AU44:AU47">
    <cfRule type="cellIs" dxfId="528" priority="30" stopIfTrue="1" operator="lessThan">
      <formula>0</formula>
    </cfRule>
  </conditionalFormatting>
  <conditionalFormatting sqref="AU49:AU52">
    <cfRule type="cellIs" dxfId="527" priority="29" stopIfTrue="1" operator="lessThan">
      <formula>0</formula>
    </cfRule>
  </conditionalFormatting>
  <conditionalFormatting sqref="AU53">
    <cfRule type="cellIs" dxfId="526" priority="28" stopIfTrue="1" operator="lessThan">
      <formula>0</formula>
    </cfRule>
  </conditionalFormatting>
  <conditionalFormatting sqref="AV37:AV42">
    <cfRule type="cellIs" dxfId="525" priority="27" stopIfTrue="1" operator="lessThan">
      <formula>0</formula>
    </cfRule>
  </conditionalFormatting>
  <conditionalFormatting sqref="AV44:AV47">
    <cfRule type="cellIs" dxfId="524" priority="26" stopIfTrue="1" operator="lessThan">
      <formula>0</formula>
    </cfRule>
  </conditionalFormatting>
  <conditionalFormatting sqref="AV49:AV52">
    <cfRule type="cellIs" dxfId="523" priority="25" stopIfTrue="1" operator="lessThan">
      <formula>0</formula>
    </cfRule>
  </conditionalFormatting>
  <conditionalFormatting sqref="AV53">
    <cfRule type="cellIs" dxfId="522" priority="24" stopIfTrue="1" operator="lessThan">
      <formula>0</formula>
    </cfRule>
  </conditionalFormatting>
  <conditionalFormatting sqref="AS35:AV35">
    <cfRule type="cellIs" dxfId="521" priority="23" stopIfTrue="1" operator="lessThan">
      <formula>0</formula>
    </cfRule>
  </conditionalFormatting>
  <conditionalFormatting sqref="AV34">
    <cfRule type="cellIs" dxfId="520" priority="22" stopIfTrue="1" operator="lessThan">
      <formula>0</formula>
    </cfRule>
  </conditionalFormatting>
  <conditionalFormatting sqref="AT34">
    <cfRule type="cellIs" dxfId="519" priority="21" stopIfTrue="1" operator="lessThan">
      <formula>0</formula>
    </cfRule>
  </conditionalFormatting>
  <conditionalFormatting sqref="AW61:AW62">
    <cfRule type="cellIs" dxfId="518" priority="20"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AT13:AT21">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5" activePane="bottomRight" state="frozen"/>
      <selection activeCell="B1" sqref="B1"/>
      <selection pane="topRight" activeCell="B1" sqref="B1"/>
      <selection pane="bottomLeft" activeCell="B1" sqref="B1"/>
      <selection pane="bottomRight" activeCell="K49" sqref="K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3.5" thickTop="1" x14ac:dyDescent="0.2">
      <c r="B5" s="342" t="s">
        <v>277</v>
      </c>
      <c r="C5" s="330"/>
      <c r="D5" s="325"/>
      <c r="E5" s="326"/>
      <c r="F5" s="326"/>
      <c r="G5" s="328"/>
      <c r="H5" s="328"/>
      <c r="I5" s="325"/>
      <c r="J5" s="325">
        <v>-2117.1569624634526</v>
      </c>
      <c r="K5" s="326">
        <v>-2117.1569624634526</v>
      </c>
      <c r="L5" s="326"/>
      <c r="M5" s="326"/>
      <c r="N5" s="326"/>
      <c r="O5" s="325"/>
      <c r="P5" s="325">
        <v>61998016.4929346</v>
      </c>
      <c r="Q5" s="326">
        <v>61998016.4929346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4119825.3216633503</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7450815.04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v>10553828.608199976</v>
      </c>
      <c r="Q11" s="319">
        <v>10553828.608199976</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5452955.6303932555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0">J13</f>
        <v>0</v>
      </c>
      <c r="L13" s="319"/>
      <c r="M13" s="319"/>
      <c r="N13" s="319"/>
      <c r="O13" s="318"/>
      <c r="P13" s="318"/>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0"/>
        <v>0</v>
      </c>
      <c r="L14" s="319"/>
      <c r="M14" s="319"/>
      <c r="N14" s="319"/>
      <c r="O14" s="318"/>
      <c r="P14" s="318"/>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 t="shared" ref="K17:K19" si="1">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 t="shared" si="1"/>
        <v>0</v>
      </c>
      <c r="L18" s="319"/>
      <c r="M18" s="319"/>
      <c r="N18" s="319"/>
      <c r="O18" s="318"/>
      <c r="P18" s="318"/>
      <c r="Q18" s="319">
        <f t="shared" ref="Q18:Q19" si="2">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 t="shared" si="1"/>
        <v>0</v>
      </c>
      <c r="L19" s="319"/>
      <c r="M19" s="319"/>
      <c r="N19" s="319"/>
      <c r="O19" s="318"/>
      <c r="P19" s="318"/>
      <c r="Q19" s="319">
        <f t="shared" si="2"/>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1011759.3766528991</v>
      </c>
      <c r="K23" s="362"/>
      <c r="L23" s="362"/>
      <c r="M23" s="362"/>
      <c r="N23" s="362"/>
      <c r="O23" s="364"/>
      <c r="P23" s="318">
        <v>37924128.97075256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2803882.940386598</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38651662.993058801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2256.9842720314928</v>
      </c>
      <c r="K26" s="362"/>
      <c r="L26" s="362"/>
      <c r="M26" s="362"/>
      <c r="N26" s="362"/>
      <c r="O26" s="364"/>
      <c r="P26" s="318">
        <v>7500529.9591961019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289585.72225924779</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960150.00948271062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130677.76723478347</v>
      </c>
      <c r="K28" s="363"/>
      <c r="L28" s="363"/>
      <c r="M28" s="363"/>
      <c r="N28" s="363"/>
      <c r="O28" s="365"/>
      <c r="P28" s="318">
        <v>4542729.6701030303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244623.13656384917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465.16434343257521</v>
      </c>
      <c r="K30" s="362"/>
      <c r="L30" s="362"/>
      <c r="M30" s="362"/>
      <c r="N30" s="362"/>
      <c r="O30" s="364"/>
      <c r="P30" s="318">
        <v>911279.15608692681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584207.88152456202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20182.41580234978</v>
      </c>
      <c r="K32" s="363"/>
      <c r="L32" s="363"/>
      <c r="M32" s="363"/>
      <c r="N32" s="363"/>
      <c r="O32" s="365"/>
      <c r="P32" s="318">
        <v>734108.04120102688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664595.40031279204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3">J45</f>
        <v>0</v>
      </c>
      <c r="L45" s="319"/>
      <c r="M45" s="319"/>
      <c r="N45" s="319"/>
      <c r="O45" s="318"/>
      <c r="P45" s="318"/>
      <c r="Q45" s="319">
        <f>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3"/>
        <v>0</v>
      </c>
      <c r="L46" s="319"/>
      <c r="M46" s="319"/>
      <c r="N46" s="319"/>
      <c r="O46" s="318"/>
      <c r="P46" s="318"/>
      <c r="Q46" s="319">
        <f>P46</f>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v>619711.11932458368</v>
      </c>
      <c r="Q49" s="319">
        <v>381663.56437302713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22407.375923670068</v>
      </c>
      <c r="K50" s="363"/>
      <c r="L50" s="363"/>
      <c r="M50" s="363"/>
      <c r="N50" s="363"/>
      <c r="O50" s="365"/>
      <c r="P50" s="318">
        <v>309178.30456660734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f t="shared" ref="K51:K53" si="4">J51</f>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f t="shared" si="4"/>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f t="shared" si="4"/>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886028.71815489978</v>
      </c>
      <c r="K54" s="323">
        <f>K24+K27+K31+K35-K36+K39+K42+K45+K46-K49+K51+K52+K53</f>
        <v>0</v>
      </c>
      <c r="L54" s="323"/>
      <c r="M54" s="323"/>
      <c r="N54" s="323"/>
      <c r="O54" s="322"/>
      <c r="P54" s="322">
        <v>40748567.55997356</v>
      </c>
      <c r="Q54" s="323">
        <v>39230149.438168488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2768458.0072937664</v>
      </c>
      <c r="AU54" s="324"/>
      <c r="AV54" s="368"/>
      <c r="AW54" s="374"/>
    </row>
    <row r="55" spans="2:49" ht="25.5" x14ac:dyDescent="0.2">
      <c r="B55" s="348" t="s">
        <v>493</v>
      </c>
      <c r="C55" s="335" t="s">
        <v>28</v>
      </c>
      <c r="D55" s="322"/>
      <c r="E55" s="323"/>
      <c r="F55" s="323"/>
      <c r="G55" s="323"/>
      <c r="H55" s="323"/>
      <c r="I55" s="322"/>
      <c r="J55" s="322"/>
      <c r="K55" s="323">
        <f>MIN(MAX(0,K56),MAX(0,K57))</f>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26" activePane="bottomRight" state="frozen"/>
      <selection activeCell="B1" sqref="B1"/>
      <selection pane="topRight" activeCell="B1" sqref="B1"/>
      <selection pane="bottomLeft" activeCell="B1" sqref="B1"/>
      <selection pane="bottomRight" activeCell="P40" sqref="P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1828210.9142737337</v>
      </c>
      <c r="I5" s="403">
        <v>2770637.0681492286</v>
      </c>
      <c r="J5" s="454"/>
      <c r="K5" s="454"/>
      <c r="L5" s="448"/>
      <c r="M5" s="402">
        <v>28288492.651769988</v>
      </c>
      <c r="N5" s="403">
        <v>31826792.058578443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1786182.1640045801</v>
      </c>
      <c r="I6" s="398">
        <v>3146790.4872139678</v>
      </c>
      <c r="J6" s="400">
        <v>0</v>
      </c>
      <c r="K6" s="400">
        <v>4932972.6512185484</v>
      </c>
      <c r="L6" s="401">
        <v>0</v>
      </c>
      <c r="M6" s="397">
        <v>27816204.791102014</v>
      </c>
      <c r="N6" s="398">
        <v>31603835.79863501</v>
      </c>
      <c r="O6" s="400">
        <v>39230149.438168488</v>
      </c>
      <c r="P6" s="400">
        <v>98650190.027905524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4522.4031524749953</v>
      </c>
      <c r="I7" s="398">
        <v>2557.571926213162</v>
      </c>
      <c r="J7" s="400">
        <v>0</v>
      </c>
      <c r="K7" s="400">
        <v>7079.9750786881577</v>
      </c>
      <c r="L7" s="401">
        <v>0</v>
      </c>
      <c r="M7" s="397">
        <v>142487.57037707989</v>
      </c>
      <c r="N7" s="398">
        <v>180355.36125812071</v>
      </c>
      <c r="O7" s="400">
        <v>294192.69001285336</v>
      </c>
      <c r="P7" s="400">
        <v>617035.62164805399</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1790704.567157055</v>
      </c>
      <c r="I12" s="400">
        <v>3149348.0591401812</v>
      </c>
      <c r="J12" s="400">
        <v>0</v>
      </c>
      <c r="K12" s="400">
        <v>4940052.6262972364</v>
      </c>
      <c r="L12" s="447"/>
      <c r="M12" s="399">
        <v>27958692.361479096</v>
      </c>
      <c r="N12" s="400">
        <v>31784191.159893129</v>
      </c>
      <c r="O12" s="400">
        <v>39524342.128181338</v>
      </c>
      <c r="P12" s="400">
        <v>99267225.649553567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2701056.1589778741</v>
      </c>
      <c r="I15" s="403">
        <v>2336432.8870326555</v>
      </c>
      <c r="J15" s="395">
        <v>-2117.1569624634526</v>
      </c>
      <c r="K15" s="395">
        <v>5035371.889048066</v>
      </c>
      <c r="L15" s="396">
        <v>0</v>
      </c>
      <c r="M15" s="402">
        <v>42073390.83947257</v>
      </c>
      <c r="N15" s="403">
        <v>51642970.997377247</v>
      </c>
      <c r="O15" s="395">
        <v>61998016.4929346</v>
      </c>
      <c r="P15" s="395">
        <v>155714378.32978439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518592.64767104882</v>
      </c>
      <c r="I16" s="398">
        <v>15164.452885388546</v>
      </c>
      <c r="J16" s="400">
        <v>-312814.32650230988</v>
      </c>
      <c r="K16" s="400">
        <v>220942.77405412751</v>
      </c>
      <c r="L16" s="401">
        <v>0</v>
      </c>
      <c r="M16" s="397">
        <v>2680817.5774144456</v>
      </c>
      <c r="N16" s="398">
        <v>4185550.5218327376</v>
      </c>
      <c r="O16" s="400">
        <v>1658589.4046465894</v>
      </c>
      <c r="P16" s="400">
        <v>8524957.503893774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2182463.5113068251</v>
      </c>
      <c r="I17" s="400">
        <v>2321268.4341472671</v>
      </c>
      <c r="J17" s="400">
        <v>310697.16953984642</v>
      </c>
      <c r="K17" s="400">
        <v>4814429.1149939382</v>
      </c>
      <c r="L17" s="450"/>
      <c r="M17" s="399">
        <v>39392573.262058124</v>
      </c>
      <c r="N17" s="400">
        <v>47457420.475544512</v>
      </c>
      <c r="O17" s="400">
        <v>60339427.088288009</v>
      </c>
      <c r="P17" s="400">
        <v>147189420.82589063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388.16666666666669</v>
      </c>
      <c r="I38" s="405">
        <v>182</v>
      </c>
      <c r="J38" s="432">
        <v>0</v>
      </c>
      <c r="K38" s="432">
        <v>570.16666666666674</v>
      </c>
      <c r="L38" s="448"/>
      <c r="M38" s="404">
        <v>7573.333333333333</v>
      </c>
      <c r="N38" s="405">
        <v>8970.3333333333339</v>
      </c>
      <c r="O38" s="432">
        <v>10585.583333333334</v>
      </c>
      <c r="P38" s="432">
        <v>27129.25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964.16830016830022</v>
      </c>
      <c r="L40" s="447"/>
      <c r="M40" s="443"/>
      <c r="N40" s="441"/>
      <c r="O40" s="441"/>
      <c r="P40" s="398">
        <v>1218.3890431488478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f>IF(OR(K$38&lt;1000,K$38&gt;=75000),0,K$39*K$41)</f>
        <v>0</v>
      </c>
      <c r="L42" s="447"/>
      <c r="M42" s="443"/>
      <c r="N42" s="441"/>
      <c r="O42" s="441"/>
      <c r="P42" s="436">
        <f ca="1">IF(OR(P$38&lt;1000,P$38&gt;=75000),0,P$39*P$41)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tr">
        <f>IF(OR(H$38&lt;1000,H$17&lt;=0),"",H$12/H$17)</f>
        <v/>
      </c>
      <c r="I45" s="436" t="str">
        <f>IF(OR(I$38&lt;1000,I$17&lt;=0),"",I$12/I$17)</f>
        <v/>
      </c>
      <c r="J45" s="436" t="str">
        <f>IF(OR(J$38&lt;1000,J$17&lt;=0),"",J$12/J$17)</f>
        <v/>
      </c>
      <c r="K45" s="436" t="str">
        <f>IF(OR(K$38&lt;1000,K$17&lt;=0),"",K$12/K$17)</f>
        <v/>
      </c>
      <c r="L45" s="447"/>
      <c r="M45" s="438">
        <f>IF(OR(M$38&lt;1000,M$17&lt;=0),"",M$12/M$17)</f>
        <v>0.70974526531903825</v>
      </c>
      <c r="N45" s="436">
        <f>IF(OR(N$38&lt;1000,N$17&lt;=0),"",N$12/N$17)</f>
        <v>0.66974122995732521</v>
      </c>
      <c r="O45" s="436">
        <f>IF(OR(O$38&lt;1000,O$17&lt;=0),"",O$12/O$17)</f>
        <v>0.65503343394940994</v>
      </c>
      <c r="P45" s="436">
        <f>IF(OR(P$38&lt;1000,P$17&lt;=0),"",P$12/P$17)</f>
        <v>0.67441820949194509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tr">
        <f>IF(K$45="","",K$42)</f>
        <v/>
      </c>
      <c r="L47" s="447"/>
      <c r="M47" s="443"/>
      <c r="N47" s="441"/>
      <c r="O47" s="441"/>
      <c r="P47" s="436">
        <f ca="1">IF(P$45="","",P$42)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f ca="1">IF(P$45="","",ROUND(P$45+MAX(0,P$47),3))</f>
        <v>0.67400000000000004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tr">
        <f>K$48</f>
        <v/>
      </c>
      <c r="L51" s="447"/>
      <c r="M51" s="444"/>
      <c r="N51" s="442"/>
      <c r="O51" s="442"/>
      <c r="P51" s="436">
        <f ca="1">P$48</f>
        <v>0.67400000000000004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tr">
        <f>IF(K$38&lt;1000,"",MAX(0,J$15-J$16))</f>
        <v/>
      </c>
      <c r="L52" s="447"/>
      <c r="M52" s="443"/>
      <c r="N52" s="441"/>
      <c r="O52" s="441"/>
      <c r="P52" s="400">
        <f>IF(P$38&lt;1000,"",MAX(0,O$15-O$16))</f>
        <v>60339427.088288009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f>IF(OR(K$38&lt;1000,K$17&lt;=0),0,MAX(0,K$50-K$51)*K$52)</f>
        <v>0</v>
      </c>
      <c r="L53" s="447"/>
      <c r="M53" s="443"/>
      <c r="N53" s="441"/>
      <c r="O53" s="441"/>
      <c r="P53" s="400">
        <f ca="1">IF(OR(P$38&lt;1000,P$17&lt;=0),0,MAX(0,P$50-P$51)*P$52)</f>
        <v>10619739.167538686</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f>G60-G59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0</v>
      </c>
      <c r="E4" s="104">
        <f>'Pt 1 Summary of Data'!$Q$56+'Pt 1 Summary of Data'!$S$56-'Pt 1 Summary of Data'!$T$56</f>
        <v>6404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343</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 ca="1">'Pt 3 MLR and Rebate Calculation'!$P$53</f>
        <v>10619739.167538686</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484">
        <v>10065732.651625078</v>
      </c>
      <c r="F13" s="95"/>
      <c r="G13" s="95"/>
      <c r="H13" s="95"/>
      <c r="I13" s="177"/>
      <c r="J13" s="177"/>
      <c r="K13" s="197"/>
    </row>
    <row r="14" spans="2:11" x14ac:dyDescent="0.2">
      <c r="B14" s="124" t="s">
        <v>95</v>
      </c>
      <c r="C14" s="94"/>
      <c r="D14" s="95"/>
      <c r="E14" s="95">
        <v>554006.51591360755</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7450815.0146604897</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t="s">
        <v>503</v>
      </c>
      <c r="D23" s="486"/>
      <c r="E23" s="486"/>
      <c r="F23" s="486"/>
      <c r="G23" s="486"/>
      <c r="H23" s="486"/>
      <c r="I23" s="486"/>
      <c r="J23" s="486"/>
      <c r="K23" s="487"/>
    </row>
    <row r="24" spans="2:12" s="5" customFormat="1" ht="100.15" customHeight="1" x14ac:dyDescent="0.2">
      <c r="B24" s="90" t="s">
        <v>213</v>
      </c>
      <c r="C24" s="488" t="s">
        <v>504</v>
      </c>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