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17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Data'!$I$4:$Q$63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25" i="4" l="1"/>
  <c r="K26" i="4"/>
  <c r="K27" i="4"/>
  <c r="Q25" i="4"/>
  <c r="Q26" i="4"/>
  <c r="Q27" i="4"/>
  <c r="Q14" i="4" l="1"/>
  <c r="K14" i="4"/>
  <c r="K10" i="10" l="1"/>
  <c r="K11" i="10"/>
  <c r="AT12" i="4" l="1"/>
  <c r="N6" i="10" l="1"/>
  <c r="I6" i="10"/>
  <c r="M6" i="10" l="1"/>
  <c r="H6" i="10"/>
  <c r="M5" i="10" l="1"/>
  <c r="N5" i="10"/>
  <c r="I5" i="10"/>
  <c r="H5" i="10" l="1"/>
  <c r="K22" i="4"/>
  <c r="J22" i="4"/>
  <c r="Q22" i="4"/>
  <c r="P22" i="4"/>
  <c r="P12" i="4"/>
  <c r="J12" i="4"/>
  <c r="N49" i="10" l="1"/>
  <c r="M49" i="10"/>
  <c r="I49" i="10"/>
  <c r="H49" i="10"/>
  <c r="N37" i="10"/>
  <c r="M37" i="10"/>
  <c r="I37" i="10"/>
  <c r="H37" i="10"/>
  <c r="N16" i="10"/>
  <c r="M16" i="10"/>
  <c r="N15" i="10"/>
  <c r="M15" i="10"/>
  <c r="I16" i="10"/>
  <c r="H16" i="10"/>
  <c r="I15" i="10"/>
  <c r="H15" i="10"/>
  <c r="N7" i="10"/>
  <c r="M7" i="10"/>
  <c r="I7" i="10"/>
  <c r="H7" i="10"/>
  <c r="P39" i="10" l="1"/>
  <c r="K46" i="10" l="1"/>
  <c r="K39" i="10"/>
  <c r="K41" i="10" l="1"/>
  <c r="N12" i="10"/>
  <c r="M12" i="10"/>
  <c r="I12" i="10"/>
  <c r="H12" i="10"/>
  <c r="AT51" i="4" l="1"/>
  <c r="AT50" i="4"/>
  <c r="P35" i="4" l="1"/>
  <c r="K35" i="4"/>
  <c r="Q35" i="4" l="1"/>
  <c r="N17" i="10"/>
  <c r="N44" i="10" s="1"/>
  <c r="M17" i="10"/>
  <c r="M44" i="10" s="1"/>
  <c r="I17" i="10"/>
  <c r="I44" i="10" s="1"/>
  <c r="H17" i="10"/>
  <c r="H44" i="10" s="1"/>
  <c r="Q49" i="18" l="1"/>
  <c r="K49" i="18"/>
  <c r="Q24" i="18" l="1"/>
  <c r="K24" i="18"/>
  <c r="Q13" i="4"/>
  <c r="K13" i="4"/>
  <c r="Q27" i="18" l="1"/>
  <c r="K27" i="18"/>
  <c r="K54" i="18" s="1"/>
  <c r="Q54" i="18" l="1"/>
  <c r="Q12" i="4" s="1"/>
  <c r="O6" i="10" s="1"/>
  <c r="P6" i="10" s="1"/>
  <c r="K12" i="4"/>
  <c r="J6" i="10" s="1"/>
  <c r="K6" i="10" l="1"/>
  <c r="AT14" i="18"/>
  <c r="AT13" i="18"/>
  <c r="AT12" i="18"/>
  <c r="AT11" i="18"/>
  <c r="AT7" i="18"/>
  <c r="AT6" i="18"/>
  <c r="AT5" i="18"/>
  <c r="P11" i="18"/>
  <c r="Q11" i="18" s="1"/>
  <c r="P14" i="18"/>
  <c r="Q14" i="18" s="1"/>
  <c r="P13" i="18"/>
  <c r="Q13" i="18" s="1"/>
  <c r="P12" i="18"/>
  <c r="P9" i="18"/>
  <c r="P7" i="18"/>
  <c r="Q7" i="18" s="1"/>
  <c r="P6" i="18"/>
  <c r="Q6" i="18" s="1"/>
  <c r="P5" i="18"/>
  <c r="J14" i="18"/>
  <c r="K14" i="18" s="1"/>
  <c r="J13" i="18"/>
  <c r="K13" i="18" s="1"/>
  <c r="J12" i="18"/>
  <c r="J11" i="18"/>
  <c r="K11" i="18" s="1"/>
  <c r="J9" i="18"/>
  <c r="J7" i="18"/>
  <c r="K7" i="18" s="1"/>
  <c r="J6" i="18"/>
  <c r="K6" i="18" s="1"/>
  <c r="J5" i="18"/>
  <c r="K5" i="18" s="1"/>
  <c r="J15" i="10" s="1"/>
  <c r="AT60" i="4"/>
  <c r="P59" i="4"/>
  <c r="P60" i="4" s="1"/>
  <c r="O37" i="10" s="1"/>
  <c r="P58" i="4"/>
  <c r="Q58" i="4" s="1"/>
  <c r="P57" i="4"/>
  <c r="Q57" i="4" s="1"/>
  <c r="P56" i="4"/>
  <c r="Q53" i="4"/>
  <c r="Q52" i="4"/>
  <c r="Q49" i="4"/>
  <c r="P51" i="4"/>
  <c r="Q51" i="4" s="1"/>
  <c r="P50" i="4"/>
  <c r="Q50" i="4" s="1"/>
  <c r="P47" i="4"/>
  <c r="Q47" i="4" s="1"/>
  <c r="P46" i="4"/>
  <c r="Q46" i="4" s="1"/>
  <c r="P45" i="4"/>
  <c r="Q45" i="4" s="1"/>
  <c r="P44" i="4"/>
  <c r="Q44" i="4" s="1"/>
  <c r="Q42" i="4"/>
  <c r="P41" i="4"/>
  <c r="Q41" i="4" s="1"/>
  <c r="P40" i="4"/>
  <c r="Q40" i="4" s="1"/>
  <c r="P39" i="4"/>
  <c r="Q39" i="4" s="1"/>
  <c r="P38" i="4"/>
  <c r="Q38" i="4" s="1"/>
  <c r="P37" i="4"/>
  <c r="Q34" i="4"/>
  <c r="P31" i="4"/>
  <c r="P10" i="4"/>
  <c r="P9" i="4"/>
  <c r="J59" i="4"/>
  <c r="K59" i="4" s="1"/>
  <c r="K60" i="4" s="1"/>
  <c r="J37" i="10" s="1"/>
  <c r="K37" i="10" s="1"/>
  <c r="K52" i="10" s="1"/>
  <c r="J58" i="4"/>
  <c r="K58" i="4" s="1"/>
  <c r="J57" i="4"/>
  <c r="K57" i="4" s="1"/>
  <c r="J56" i="4"/>
  <c r="J51" i="4"/>
  <c r="K51" i="4" s="1"/>
  <c r="J50" i="4"/>
  <c r="K50" i="4" s="1"/>
  <c r="J47" i="4"/>
  <c r="K47" i="4" s="1"/>
  <c r="J46" i="4"/>
  <c r="K46" i="4" s="1"/>
  <c r="J45" i="4"/>
  <c r="K45" i="4" s="1"/>
  <c r="J44" i="4"/>
  <c r="K44" i="4" s="1"/>
  <c r="J41" i="4"/>
  <c r="K41" i="4" s="1"/>
  <c r="J40" i="4"/>
  <c r="K40" i="4" s="1"/>
  <c r="J39" i="4"/>
  <c r="K39" i="4" s="1"/>
  <c r="J38" i="4"/>
  <c r="K38" i="4" s="1"/>
  <c r="J37" i="4"/>
  <c r="K34" i="4"/>
  <c r="J31" i="4"/>
  <c r="K31" i="4" s="1"/>
  <c r="J21" i="4"/>
  <c r="J20" i="4"/>
  <c r="J19" i="4"/>
  <c r="J18" i="4"/>
  <c r="J17" i="4"/>
  <c r="J16" i="4"/>
  <c r="J15" i="4"/>
  <c r="J14" i="4"/>
  <c r="J13" i="4"/>
  <c r="J10" i="4"/>
  <c r="J9" i="4"/>
  <c r="J8" i="4"/>
  <c r="P5" i="4"/>
  <c r="Q5" i="4" s="1"/>
  <c r="J5" i="4"/>
  <c r="K5" i="4" s="1"/>
  <c r="D11" i="16" l="1"/>
  <c r="D13" i="16" s="1"/>
  <c r="J16" i="10"/>
  <c r="K16" i="10" s="1"/>
  <c r="J7" i="10"/>
  <c r="J12" i="10" s="1"/>
  <c r="P37" i="10"/>
  <c r="Q37" i="4"/>
  <c r="O7" i="10"/>
  <c r="O12" i="10" s="1"/>
  <c r="Q31" i="4"/>
  <c r="O16" i="10"/>
  <c r="P16" i="10" s="1"/>
  <c r="K37" i="4"/>
  <c r="K15" i="10"/>
  <c r="Q5" i="18"/>
  <c r="O15" i="10"/>
  <c r="Q56" i="4"/>
  <c r="E4" i="16"/>
  <c r="K56" i="4"/>
  <c r="D4" i="16"/>
  <c r="J60" i="4"/>
  <c r="Q59" i="4"/>
  <c r="Q60" i="4" s="1"/>
  <c r="J17" i="10" l="1"/>
  <c r="J44" i="10" s="1"/>
  <c r="K51" i="10"/>
  <c r="P38" i="10"/>
  <c r="P41" i="10" s="1"/>
  <c r="P46" i="10" s="1"/>
  <c r="P7" i="10"/>
  <c r="P12" i="10" s="1"/>
  <c r="K17" i="10"/>
  <c r="P51" i="10"/>
  <c r="O17" i="10"/>
  <c r="O44" i="10" s="1"/>
  <c r="P15" i="10"/>
  <c r="P17" i="10" s="1"/>
  <c r="K7" i="10"/>
  <c r="K12" i="10" s="1"/>
  <c r="P44" i="10" l="1"/>
  <c r="P47" i="10" s="1"/>
  <c r="P50" i="10" s="1"/>
  <c r="P52" i="10" s="1"/>
  <c r="K44" i="10"/>
  <c r="K47" i="10" s="1"/>
  <c r="K50" i="10" s="1"/>
  <c r="E11" i="16"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<sst xmlns="http://schemas.openxmlformats.org/spreadsheetml/2006/main" count="565" uniqueCount="503">
  <si>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</si>
  <si>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</si>
  <si>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</si>
  <si>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</si>
  <si>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</si>
  <si>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</si>
  <si>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</si>
  <si>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</si>
  <si>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</si>
  <si>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</si>
  <si>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</si>
  <si>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</si>
  <si>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</si>
  <si>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</si>
  <si>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</si>
  <si>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</si>
  <si>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</si>
  <si>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</si>
  <si>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</si>
  <si>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</si>
  <si>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</si>
  <si>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</si>
  <si>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</si>
  <si>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</si>
  <si>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</si>
  <si>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</si>
  <si>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</si>
  <si>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</si>
  <si>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</si>
  <si>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</si>
  <si>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</si>
  <si>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</si>
  <si>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</si>
  <si>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</si>
  <si>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</si>
  <si>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</si>
  <si>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</si>
  <si>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</si>
  <si>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</si>
  <si>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</si>
  <si>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</si>
  <si>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</si>
  <si>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</si>
  <si>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</si>
  <si>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</si>
  <si>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</si>
  <si>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</si>
  <si>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</si>
  <si>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</si>
  <si>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</si>
  <si>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</si>
  <si>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</si>
  <si>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</si>
  <si>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</si>
  <si>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</si>
  <si>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</si>
  <si>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</si>
  <si>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</si>
  <si>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</si>
  <si>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</si>
  <si>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</si>
  <si>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</si>
  <si>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</si>
  <si>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</si>
  <si>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</si>
  <si>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</si>
  <si>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</si>
  <si>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</si>
  <si>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</si>
  <si>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</si>
  <si>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</si>
  <si>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</si>
  <si>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</si>
  <si>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</si>
  <si>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</si>
  <si>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</si>
  <si>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</si>
  <si>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</si>
  <si>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</si>
  <si>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</si>
  <si>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</si>
  <si>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</si>
  <si>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</si>
  <si>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</si>
  <si>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</si>
  <si>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</si>
  <si>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</si>
  <si>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</si>
  <si>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</si>
  <si>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</si>
  <si>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</si>
  <si>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</si>
  <si>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</si>
  <si>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</si>
  <si>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</si>
  <si>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</si>
  <si>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</si>
  <si>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</si>
  <si>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</si>
  <si>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</si>
  <si>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</si>
  <si>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</si>
  <si>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</si>
  <si>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</si>
  <si>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</si>
  <si>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</si>
  <si>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</si>
  <si>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</si>
  <si>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</si>
  <si>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</si>
  <si>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</si>
  <si>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</si>
  <si>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</si>
  <si>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</si>
  <si>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</si>
  <si>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</si>
  <si>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</si>
  <si>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</si>
  <si>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</si>
  <si>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</si>
  <si>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</si>
  <si>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</si>
  <si>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</si>
  <si>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</si>
  <si>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</si>
  <si>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</si>
  <si>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</si>
  <si>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</si>
  <si>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</si>
  <si>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</si>
  <si>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</si>
  <si>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</si>
  <si>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</si>
  <si>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</si>
  <si>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</si>
  <si>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</si>
  <si>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</si>
  <si>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</si>
  <si>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</si>
  <si>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</si>
  <si>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</si>
  <si>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</si>
  <si>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</si>
  <si>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</si>
  <si>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</si>
  <si>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</si>
  <si>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</si>
  <si>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</si>
  <si>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</si>
  <si>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</si>
  <si>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</si>
  <si>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</si>
  <si>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</si>
  <si>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</si>
  <si>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</si>
  <si>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</si>
  <si>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</si>
  <si>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</si>
  <si>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</si>
  <si>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</si>
  <si>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</si>
  <si>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</si>
  <si>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</si>
  <si>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</si>
  <si>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</si>
  <si>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</si>
  <si>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</si>
  <si>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</si>
  <si>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</si>
  <si>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</si>
  <si>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</si>
  <si>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</si>
  <si>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</si>
  <si>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</si>
  <si>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</si>
  <si>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</si>
  <si>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</si>
  <si>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</si>
  <si>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</si>
  <si>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</si>
  <si>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</si>
  <si>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</si>
  <si>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</si>
  <si>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</si>
  <si>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</si>
  <si>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</si>
  <si>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</si>
  <si>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</si>
  <si>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</si>
  <si>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</si>
  <si>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</si>
  <si>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</si>
  <si>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</si>
  <si>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</si>
  <si>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</si>
  <si>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</si>
  <si>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</si>
  <si>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</si>
  <si>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</si>
  <si>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</si>
  <si>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</si>
  <si>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</si>
  <si>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</si>
  <si>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</si>
  <si>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</si>
  <si>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</si>
  <si>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</si>
  <si>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</si>
  <si>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</si>
  <si>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</si>
  <si>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</si>
  <si>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</si>
  <si>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</si>
  <si>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</si>
  <si>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</si>
  <si>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</si>
  <si>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</si>
  <si>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</si>
  <si>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</si>
  <si>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</si>
  <si>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</si>
  <si>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</si>
  <si>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</si>
  <si>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</si>
  <si>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</si>
  <si>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</si>
  <si>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</si>
  <si>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</si>
  <si>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</si>
  <si>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</si>
  <si>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</si>
  <si>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</si>
  <si>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</si>
  <si>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</si>
  <si>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</si>
  <si>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</si>
  <si>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</si>
  <si>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</si>
  <si>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</si>
  <si>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</si>
  <si>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</si>
  <si>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</si>
  <si>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</si>
  <si>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</si>
  <si>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</si>
  <si>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</si>
  <si>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</si>
  <si>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</si>
  <si>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</si>
  <si>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</si>
  <si>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</si>
  <si>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</si>
  <si>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</si>
  <si>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</si>
  <si>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</si>
  <si>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</si>
  <si>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</si>
  <si>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</si>
  <si>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</si>
  <si>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</si>
  <si>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</si>
  <si>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</si>
  <si>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</si>
  <si>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</si>
  <si>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</si>
  <si>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</si>
  <si>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</si>
  <si>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</si>
  <si>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</si>
  <si>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</si>
  <si>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</si>
  <si>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</si>
  <si>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</si>
  <si>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</si>
  <si>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</si>
  <si>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</si>
  <si>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</si>
  <si>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</si>
  <si>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</si>
  <si>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</si>
  <si>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</si>
  <si>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</si>
  <si>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</si>
  <si>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</si>
  <si>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</si>
  <si>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</si>
  <si>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</si>
  <si>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</si>
  <si>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</si>
  <si>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</si>
  <si>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</si>
  <si>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</si>
  <si>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</si>
  <si>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</si>
  <si>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</si>
  <si>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</si>
  <si>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</si>
  <si>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</si>
  <si>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</si>
  <si>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</si>
  <si>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</si>
  <si>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</si>
  <si>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</si>
  <si>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</si>
  <si>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</si>
  <si>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</si>
  <si>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</si>
  <si>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</si>
  <si>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</si>
  <si>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</si>
  <si>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</si>
  <si>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</si>
  <si>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</si>
  <si>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</si>
  <si>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</si>
  <si>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</si>
  <si>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</si>
  <si>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</si>
  <si>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</si>
  <si>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</si>
  <si>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</si>
  <si>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</si>
  <si>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</si>
  <si>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</si>
  <si>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</si>
  <si>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</si>
  <si>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</si>
  <si>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</si>
  <si>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</si>
  <si>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</si>
  <si>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</si>
  <si>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</si>
  <si>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</si>
  <si>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</si>
  <si>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</si>
  <si>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</si>
  <si>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</si>
  <si>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</si>
  <si>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</si>
  <si>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</si>
  <si>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</si>
  <si>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</si>
  <si>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</si>
  <si>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</si>
  <si>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</si>
  <si>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</si>
  <si>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</si>
  <si>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</si>
  <si>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</si>
  <si>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</si>
  <si>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</si>
  <si>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</si>
  <si>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</si>
  <si>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</si>
  <si>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</si>
  <si>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</si>
  <si>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</si>
  <si>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</si>
  <si>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</si>
  <si>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</si>
  <si>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</si>
  <si>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</si>
  <si>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</si>
  <si>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</si>
  <si>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</si>
  <si>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</si>
  <si>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</si>
  <si>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</si>
  <si>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</si>
  <si>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</si>
  <si>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</si>
  <si>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</si>
  <si>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</si>
  <si>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</si>
  <si>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</si>
  <si>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</si>
  <si>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</si>
  <si>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</si>
  <si>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</si>
  <si>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</si>
  <si>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</si>
  <si>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</si>
  <si>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</si>
  <si>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</si>
  <si>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</si>
  <si>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</si>
  <si>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</si>
  <si>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</si>
  <si>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</si>
  <si>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</si>
  <si>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</si>
  <si>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</si>
  <si>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</si>
  <si>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</si>
  <si>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</si>
  <si>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</si>
  <si>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</si>
  <si>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</si>
  <si>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</si>
  <si>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</si>
  <si>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</si>
  <si>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</si>
  <si>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</si>
  <si>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</si>
  <si>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</si>
  <si>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</si>
  <si>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</si>
  <si>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</si>
  <si>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</si>
  <si>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</si>
  <si>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</si>
  <si>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</si>
  <si>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</si>
  <si>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</si>
  <si>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</si>
  <si>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</si>
  <si>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</si>
  <si>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</si>
  <si>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</si>
  <si>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</si>
  <si>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</si>
  <si>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</si>
  <si>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</si>
  <si>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</si>
  <si>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</si>
  <si>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</si>
  <si>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</si>
  <si>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</si>
  <si>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</si>
  <si>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</si>
  <si>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</si>
  <si>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</si>
  <si>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</si>
  <si>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</si>
  <si>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</si>
  <si>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</si>
  <si>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</si>
  <si>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</si>
  <si>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</si>
  <si>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</si>
  <si>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</si>
  <si>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</si>
  <si>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</si>
  <si>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</si>
  <si>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</si>
  <si>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</si>
  <si>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</si>
  <si>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</si>
  <si>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</si>
  <si>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</si>
  <si>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</si>
  <si>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</si>
  <si>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</si>
  <si>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</si>
  <si>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</si>
  <si>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</si>
  <si>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</si>
  <si>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</si>
  <si>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</si>
  <si>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</si>
  <si>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</si>
  <si>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</si>
  <si>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</si>
  <si>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</si>
  <si>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</si>
  <si>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</si>
  <si>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</si>
  <si>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</si>
  <si>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</si>
  <si>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</si>
  <si>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</si>
  <si>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</si>
  <si>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</si>
  <si>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</si>
  <si>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</si>
  <si>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</si>
  <si>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</si>
  <si>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</si>
  <si>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</si>
  <si>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</si>
  <si>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</si>
  <si>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</si>
  <si>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</si>
  <si>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</si>
  <si>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</si>
  <si>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</si>
  <si>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</si>
  <si>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</si>
  <si>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</si>
  <si>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</si>
  <si>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</si>
  <si>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</si>
  <si>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</si>
  <si>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</si>
  <si>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</si>
  <si>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</si>
  <si>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</si>
  <si>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</si>
  <si>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</si>
  <si>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69194</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</si>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</sst>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4" tint="0.59996337778862885"/>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
      <left style="hair">
        <color indexed="64"/>
      </left>
      <right style="medium">
        <color indexed="64"/>
      </right>
      <top style="hair">
        <color indexed="64"/>
      </top>
      <bottom style="hair">
        <color indexed="64"/>
      </bottom>
      <diagonal/>
    </border>
  </borders>
  <cellStyleXfs count="54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32" fillId="0" borderId="0" applyFont="0" applyFill="0" applyBorder="0" applyAlignment="0" applyProtection="0"/>
    <xf numFmtId="44"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164" fontId="1" fillId="0" borderId="106" xfId="2" applyNumberFormat="1" applyFont="1" applyFill="1" applyBorder="1" applyAlignment="1" applyProtection="1">
      <alignment vertical="top"/>
      <protection locked="0"/>
    </xf>
    <xf numFmtId="165" fontId="32" fillId="30" borderId="107" xfId="2" applyNumberFormat="1"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4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69"/>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73"/>
    <cellStyle name="Normal 3 10 3" xfId="260"/>
    <cellStyle name="Normal 3 10 3 2" xfId="261"/>
    <cellStyle name="Normal 3 10 4" xfId="262"/>
    <cellStyle name="Normal 3 10 5" xfId="472"/>
    <cellStyle name="Normal 3 11" xfId="254"/>
    <cellStyle name="Normal 3 11 2" xfId="263"/>
    <cellStyle name="Normal 3 11 2 2" xfId="264"/>
    <cellStyle name="Normal 3 11 3" xfId="265"/>
    <cellStyle name="Normal 3 11 4" xfId="474"/>
    <cellStyle name="Normal 3 12" xfId="220"/>
    <cellStyle name="Normal 3 12 2" xfId="266"/>
    <cellStyle name="Normal 3 12 2 2" xfId="267"/>
    <cellStyle name="Normal 3 12 3" xfId="268"/>
    <cellStyle name="Normal 3 12 4" xfId="475"/>
    <cellStyle name="Normal 3 13" xfId="269"/>
    <cellStyle name="Normal 3 13 2" xfId="270"/>
    <cellStyle name="Normal 3 14" xfId="271"/>
    <cellStyle name="Normal 3 15" xfId="471"/>
    <cellStyle name="Normal 3 2" xfId="137"/>
    <cellStyle name="Normal 3 2 10" xfId="255"/>
    <cellStyle name="Normal 3 2 10 2" xfId="272"/>
    <cellStyle name="Normal 3 2 10 2 2" xfId="273"/>
    <cellStyle name="Normal 3 2 10 3" xfId="274"/>
    <cellStyle name="Normal 3 2 10 4" xfId="477"/>
    <cellStyle name="Normal 3 2 11" xfId="221"/>
    <cellStyle name="Normal 3 2 11 2" xfId="275"/>
    <cellStyle name="Normal 3 2 11 2 2" xfId="276"/>
    <cellStyle name="Normal 3 2 11 3" xfId="277"/>
    <cellStyle name="Normal 3 2 11 4" xfId="478"/>
    <cellStyle name="Normal 3 2 12" xfId="278"/>
    <cellStyle name="Normal 3 2 12 2" xfId="279"/>
    <cellStyle name="Normal 3 2 13" xfId="280"/>
    <cellStyle name="Normal 3 2 14" xfId="476"/>
    <cellStyle name="Normal 3 2 2" xfId="138"/>
    <cellStyle name="Normal 3 2 2 2" xfId="205"/>
    <cellStyle name="Normal 3 2 2 2 2" xfId="239"/>
    <cellStyle name="Normal 3 2 2 2 2 2" xfId="281"/>
    <cellStyle name="Normal 3 2 2 2 2 2 2" xfId="282"/>
    <cellStyle name="Normal 3 2 2 2 2 3" xfId="283"/>
    <cellStyle name="Normal 3 2 2 2 2 4" xfId="481"/>
    <cellStyle name="Normal 3 2 2 2 3" xfId="284"/>
    <cellStyle name="Normal 3 2 2 2 3 2" xfId="285"/>
    <cellStyle name="Normal 3 2 2 2 4" xfId="286"/>
    <cellStyle name="Normal 3 2 2 2 5" xfId="480"/>
    <cellStyle name="Normal 3 2 2 3" xfId="222"/>
    <cellStyle name="Normal 3 2 2 3 2" xfId="287"/>
    <cellStyle name="Normal 3 2 2 3 2 2" xfId="288"/>
    <cellStyle name="Normal 3 2 2 3 3" xfId="289"/>
    <cellStyle name="Normal 3 2 2 3 4" xfId="482"/>
    <cellStyle name="Normal 3 2 2 4" xfId="290"/>
    <cellStyle name="Normal 3 2 2 4 2" xfId="291"/>
    <cellStyle name="Normal 3 2 2 5" xfId="292"/>
    <cellStyle name="Normal 3 2 2 6" xfId="479"/>
    <cellStyle name="Normal 3 2 3" xfId="139"/>
    <cellStyle name="Normal 3 2 3 2" xfId="206"/>
    <cellStyle name="Normal 3 2 3 2 2" xfId="240"/>
    <cellStyle name="Normal 3 2 3 2 2 2" xfId="293"/>
    <cellStyle name="Normal 3 2 3 2 2 2 2" xfId="294"/>
    <cellStyle name="Normal 3 2 3 2 2 3" xfId="295"/>
    <cellStyle name="Normal 3 2 3 2 2 4" xfId="485"/>
    <cellStyle name="Normal 3 2 3 2 3" xfId="296"/>
    <cellStyle name="Normal 3 2 3 2 3 2" xfId="297"/>
    <cellStyle name="Normal 3 2 3 2 4" xfId="298"/>
    <cellStyle name="Normal 3 2 3 2 5" xfId="484"/>
    <cellStyle name="Normal 3 2 3 3" xfId="223"/>
    <cellStyle name="Normal 3 2 3 3 2" xfId="299"/>
    <cellStyle name="Normal 3 2 3 3 2 2" xfId="300"/>
    <cellStyle name="Normal 3 2 3 3 3" xfId="301"/>
    <cellStyle name="Normal 3 2 3 3 4" xfId="486"/>
    <cellStyle name="Normal 3 2 3 4" xfId="302"/>
    <cellStyle name="Normal 3 2 3 4 2" xfId="303"/>
    <cellStyle name="Normal 3 2 3 5" xfId="304"/>
    <cellStyle name="Normal 3 2 3 6" xfId="483"/>
    <cellStyle name="Normal 3 2 4" xfId="140"/>
    <cellStyle name="Normal 3 2 4 2" xfId="207"/>
    <cellStyle name="Normal 3 2 4 2 2" xfId="241"/>
    <cellStyle name="Normal 3 2 4 2 2 2" xfId="305"/>
    <cellStyle name="Normal 3 2 4 2 2 2 2" xfId="306"/>
    <cellStyle name="Normal 3 2 4 2 2 3" xfId="307"/>
    <cellStyle name="Normal 3 2 4 2 2 4" xfId="489"/>
    <cellStyle name="Normal 3 2 4 2 3" xfId="308"/>
    <cellStyle name="Normal 3 2 4 2 3 2" xfId="309"/>
    <cellStyle name="Normal 3 2 4 2 4" xfId="310"/>
    <cellStyle name="Normal 3 2 4 2 5" xfId="488"/>
    <cellStyle name="Normal 3 2 4 3" xfId="224"/>
    <cellStyle name="Normal 3 2 4 3 2" xfId="311"/>
    <cellStyle name="Normal 3 2 4 3 2 2" xfId="312"/>
    <cellStyle name="Normal 3 2 4 3 3" xfId="313"/>
    <cellStyle name="Normal 3 2 4 3 4" xfId="490"/>
    <cellStyle name="Normal 3 2 4 4" xfId="314"/>
    <cellStyle name="Normal 3 2 4 4 2" xfId="315"/>
    <cellStyle name="Normal 3 2 4 5" xfId="316"/>
    <cellStyle name="Normal 3 2 4 6" xfId="487"/>
    <cellStyle name="Normal 3 2 5" xfId="141"/>
    <cellStyle name="Normal 3 2 5 2" xfId="208"/>
    <cellStyle name="Normal 3 2 5 2 2" xfId="242"/>
    <cellStyle name="Normal 3 2 5 2 2 2" xfId="317"/>
    <cellStyle name="Normal 3 2 5 2 2 2 2" xfId="318"/>
    <cellStyle name="Normal 3 2 5 2 2 3" xfId="319"/>
    <cellStyle name="Normal 3 2 5 2 2 4" xfId="493"/>
    <cellStyle name="Normal 3 2 5 2 3" xfId="320"/>
    <cellStyle name="Normal 3 2 5 2 3 2" xfId="321"/>
    <cellStyle name="Normal 3 2 5 2 4" xfId="322"/>
    <cellStyle name="Normal 3 2 5 2 5" xfId="492"/>
    <cellStyle name="Normal 3 2 5 3" xfId="225"/>
    <cellStyle name="Normal 3 2 5 3 2" xfId="323"/>
    <cellStyle name="Normal 3 2 5 3 2 2" xfId="324"/>
    <cellStyle name="Normal 3 2 5 3 3" xfId="325"/>
    <cellStyle name="Normal 3 2 5 3 4" xfId="494"/>
    <cellStyle name="Normal 3 2 5 4" xfId="326"/>
    <cellStyle name="Normal 3 2 5 4 2" xfId="327"/>
    <cellStyle name="Normal 3 2 5 5" xfId="328"/>
    <cellStyle name="Normal 3 2 5 6" xfId="491"/>
    <cellStyle name="Normal 3 2 6" xfId="142"/>
    <cellStyle name="Normal 3 2 6 2" xfId="209"/>
    <cellStyle name="Normal 3 2 6 2 2" xfId="243"/>
    <cellStyle name="Normal 3 2 6 2 2 2" xfId="329"/>
    <cellStyle name="Normal 3 2 6 2 2 2 2" xfId="330"/>
    <cellStyle name="Normal 3 2 6 2 2 3" xfId="331"/>
    <cellStyle name="Normal 3 2 6 2 2 4" xfId="497"/>
    <cellStyle name="Normal 3 2 6 2 3" xfId="332"/>
    <cellStyle name="Normal 3 2 6 2 3 2" xfId="333"/>
    <cellStyle name="Normal 3 2 6 2 4" xfId="334"/>
    <cellStyle name="Normal 3 2 6 2 5" xfId="496"/>
    <cellStyle name="Normal 3 2 6 3" xfId="226"/>
    <cellStyle name="Normal 3 2 6 3 2" xfId="335"/>
    <cellStyle name="Normal 3 2 6 3 2 2" xfId="336"/>
    <cellStyle name="Normal 3 2 6 3 3" xfId="337"/>
    <cellStyle name="Normal 3 2 6 3 4" xfId="498"/>
    <cellStyle name="Normal 3 2 6 4" xfId="338"/>
    <cellStyle name="Normal 3 2 6 4 2" xfId="339"/>
    <cellStyle name="Normal 3 2 6 5" xfId="340"/>
    <cellStyle name="Normal 3 2 6 6" xfId="495"/>
    <cellStyle name="Normal 3 2 7" xfId="143"/>
    <cellStyle name="Normal 3 2 7 2" xfId="210"/>
    <cellStyle name="Normal 3 2 7 2 2" xfId="244"/>
    <cellStyle name="Normal 3 2 7 2 2 2" xfId="341"/>
    <cellStyle name="Normal 3 2 7 2 2 2 2" xfId="342"/>
    <cellStyle name="Normal 3 2 7 2 2 3" xfId="343"/>
    <cellStyle name="Normal 3 2 7 2 2 4" xfId="501"/>
    <cellStyle name="Normal 3 2 7 2 3" xfId="344"/>
    <cellStyle name="Normal 3 2 7 2 3 2" xfId="345"/>
    <cellStyle name="Normal 3 2 7 2 4" xfId="346"/>
    <cellStyle name="Normal 3 2 7 2 5" xfId="500"/>
    <cellStyle name="Normal 3 2 7 3" xfId="227"/>
    <cellStyle name="Normal 3 2 7 3 2" xfId="347"/>
    <cellStyle name="Normal 3 2 7 3 2 2" xfId="348"/>
    <cellStyle name="Normal 3 2 7 3 3" xfId="349"/>
    <cellStyle name="Normal 3 2 7 3 4" xfId="502"/>
    <cellStyle name="Normal 3 2 7 4" xfId="350"/>
    <cellStyle name="Normal 3 2 7 4 2" xfId="351"/>
    <cellStyle name="Normal 3 2 7 5" xfId="352"/>
    <cellStyle name="Normal 3 2 7 6" xfId="499"/>
    <cellStyle name="Normal 3 2 8" xfId="144"/>
    <cellStyle name="Normal 3 2 8 2" xfId="211"/>
    <cellStyle name="Normal 3 2 8 2 2" xfId="245"/>
    <cellStyle name="Normal 3 2 8 2 2 2" xfId="353"/>
    <cellStyle name="Normal 3 2 8 2 2 2 2" xfId="354"/>
    <cellStyle name="Normal 3 2 8 2 2 3" xfId="355"/>
    <cellStyle name="Normal 3 2 8 2 2 4" xfId="505"/>
    <cellStyle name="Normal 3 2 8 2 3" xfId="356"/>
    <cellStyle name="Normal 3 2 8 2 3 2" xfId="357"/>
    <cellStyle name="Normal 3 2 8 2 4" xfId="358"/>
    <cellStyle name="Normal 3 2 8 2 5" xfId="504"/>
    <cellStyle name="Normal 3 2 8 3" xfId="228"/>
    <cellStyle name="Normal 3 2 8 3 2" xfId="359"/>
    <cellStyle name="Normal 3 2 8 3 2 2" xfId="360"/>
    <cellStyle name="Normal 3 2 8 3 3" xfId="361"/>
    <cellStyle name="Normal 3 2 8 3 4" xfId="506"/>
    <cellStyle name="Normal 3 2 8 4" xfId="362"/>
    <cellStyle name="Normal 3 2 8 4 2" xfId="363"/>
    <cellStyle name="Normal 3 2 8 5" xfId="364"/>
    <cellStyle name="Normal 3 2 8 6" xfId="503"/>
    <cellStyle name="Normal 3 2 9" xfId="204"/>
    <cellStyle name="Normal 3 2 9 2" xfId="238"/>
    <cellStyle name="Normal 3 2 9 2 2" xfId="365"/>
    <cellStyle name="Normal 3 2 9 2 2 2" xfId="366"/>
    <cellStyle name="Normal 3 2 9 2 3" xfId="367"/>
    <cellStyle name="Normal 3 2 9 2 4" xfId="508"/>
    <cellStyle name="Normal 3 2 9 3" xfId="368"/>
    <cellStyle name="Normal 3 2 9 3 2" xfId="369"/>
    <cellStyle name="Normal 3 2 9 4" xfId="370"/>
    <cellStyle name="Normal 3 2 9 5" xfId="507"/>
    <cellStyle name="Normal 3 3" xfId="145"/>
    <cellStyle name="Normal 3 3 2" xfId="212"/>
    <cellStyle name="Normal 3 3 2 2" xfId="246"/>
    <cellStyle name="Normal 3 3 2 2 2" xfId="371"/>
    <cellStyle name="Normal 3 3 2 2 2 2" xfId="372"/>
    <cellStyle name="Normal 3 3 2 2 3" xfId="373"/>
    <cellStyle name="Normal 3 3 2 2 4" xfId="511"/>
    <cellStyle name="Normal 3 3 2 3" xfId="374"/>
    <cellStyle name="Normal 3 3 2 3 2" xfId="375"/>
    <cellStyle name="Normal 3 3 2 4" xfId="376"/>
    <cellStyle name="Normal 3 3 2 5" xfId="510"/>
    <cellStyle name="Normal 3 3 3" xfId="229"/>
    <cellStyle name="Normal 3 3 3 2" xfId="377"/>
    <cellStyle name="Normal 3 3 3 2 2" xfId="378"/>
    <cellStyle name="Normal 3 3 3 3" xfId="379"/>
    <cellStyle name="Normal 3 3 3 4" xfId="512"/>
    <cellStyle name="Normal 3 3 4" xfId="380"/>
    <cellStyle name="Normal 3 3 4 2" xfId="381"/>
    <cellStyle name="Normal 3 3 5" xfId="382"/>
    <cellStyle name="Normal 3 3 6" xfId="509"/>
    <cellStyle name="Normal 3 4" xfId="146"/>
    <cellStyle name="Normal 3 4 2" xfId="213"/>
    <cellStyle name="Normal 3 4 2 2" xfId="247"/>
    <cellStyle name="Normal 3 4 2 2 2" xfId="383"/>
    <cellStyle name="Normal 3 4 2 2 2 2" xfId="384"/>
    <cellStyle name="Normal 3 4 2 2 3" xfId="385"/>
    <cellStyle name="Normal 3 4 2 2 4" xfId="515"/>
    <cellStyle name="Normal 3 4 2 3" xfId="386"/>
    <cellStyle name="Normal 3 4 2 3 2" xfId="387"/>
    <cellStyle name="Normal 3 4 2 4" xfId="388"/>
    <cellStyle name="Normal 3 4 2 5" xfId="514"/>
    <cellStyle name="Normal 3 4 3" xfId="230"/>
    <cellStyle name="Normal 3 4 3 2" xfId="389"/>
    <cellStyle name="Normal 3 4 3 2 2" xfId="390"/>
    <cellStyle name="Normal 3 4 3 3" xfId="391"/>
    <cellStyle name="Normal 3 4 3 4" xfId="516"/>
    <cellStyle name="Normal 3 4 4" xfId="392"/>
    <cellStyle name="Normal 3 4 4 2" xfId="393"/>
    <cellStyle name="Normal 3 4 5" xfId="394"/>
    <cellStyle name="Normal 3 4 6" xfId="513"/>
    <cellStyle name="Normal 3 5" xfId="147"/>
    <cellStyle name="Normal 3 5 2" xfId="214"/>
    <cellStyle name="Normal 3 5 2 2" xfId="248"/>
    <cellStyle name="Normal 3 5 2 2 2" xfId="395"/>
    <cellStyle name="Normal 3 5 2 2 2 2" xfId="396"/>
    <cellStyle name="Normal 3 5 2 2 3" xfId="397"/>
    <cellStyle name="Normal 3 5 2 2 4" xfId="519"/>
    <cellStyle name="Normal 3 5 2 3" xfId="398"/>
    <cellStyle name="Normal 3 5 2 3 2" xfId="399"/>
    <cellStyle name="Normal 3 5 2 4" xfId="400"/>
    <cellStyle name="Normal 3 5 2 5" xfId="518"/>
    <cellStyle name="Normal 3 5 3" xfId="231"/>
    <cellStyle name="Normal 3 5 3 2" xfId="401"/>
    <cellStyle name="Normal 3 5 3 2 2" xfId="402"/>
    <cellStyle name="Normal 3 5 3 3" xfId="403"/>
    <cellStyle name="Normal 3 5 3 4" xfId="520"/>
    <cellStyle name="Normal 3 5 4" xfId="404"/>
    <cellStyle name="Normal 3 5 4 2" xfId="405"/>
    <cellStyle name="Normal 3 5 5" xfId="406"/>
    <cellStyle name="Normal 3 5 6" xfId="517"/>
    <cellStyle name="Normal 3 6" xfId="148"/>
    <cellStyle name="Normal 3 6 2" xfId="215"/>
    <cellStyle name="Normal 3 6 2 2" xfId="249"/>
    <cellStyle name="Normal 3 6 2 2 2" xfId="407"/>
    <cellStyle name="Normal 3 6 2 2 2 2" xfId="408"/>
    <cellStyle name="Normal 3 6 2 2 3" xfId="409"/>
    <cellStyle name="Normal 3 6 2 2 4" xfId="523"/>
    <cellStyle name="Normal 3 6 2 3" xfId="410"/>
    <cellStyle name="Normal 3 6 2 3 2" xfId="411"/>
    <cellStyle name="Normal 3 6 2 4" xfId="412"/>
    <cellStyle name="Normal 3 6 2 5" xfId="522"/>
    <cellStyle name="Normal 3 6 3" xfId="232"/>
    <cellStyle name="Normal 3 6 3 2" xfId="413"/>
    <cellStyle name="Normal 3 6 3 2 2" xfId="414"/>
    <cellStyle name="Normal 3 6 3 3" xfId="415"/>
    <cellStyle name="Normal 3 6 3 4" xfId="524"/>
    <cellStyle name="Normal 3 6 4" xfId="416"/>
    <cellStyle name="Normal 3 6 4 2" xfId="417"/>
    <cellStyle name="Normal 3 6 5" xfId="418"/>
    <cellStyle name="Normal 3 6 6" xfId="521"/>
    <cellStyle name="Normal 3 7" xfId="149"/>
    <cellStyle name="Normal 3 7 2" xfId="216"/>
    <cellStyle name="Normal 3 7 2 2" xfId="250"/>
    <cellStyle name="Normal 3 7 2 2 2" xfId="419"/>
    <cellStyle name="Normal 3 7 2 2 2 2" xfId="420"/>
    <cellStyle name="Normal 3 7 2 2 3" xfId="421"/>
    <cellStyle name="Normal 3 7 2 2 4" xfId="527"/>
    <cellStyle name="Normal 3 7 2 3" xfId="422"/>
    <cellStyle name="Normal 3 7 2 3 2" xfId="423"/>
    <cellStyle name="Normal 3 7 2 4" xfId="424"/>
    <cellStyle name="Normal 3 7 2 5" xfId="526"/>
    <cellStyle name="Normal 3 7 3" xfId="233"/>
    <cellStyle name="Normal 3 7 3 2" xfId="425"/>
    <cellStyle name="Normal 3 7 3 2 2" xfId="426"/>
    <cellStyle name="Normal 3 7 3 3" xfId="427"/>
    <cellStyle name="Normal 3 7 3 4" xfId="528"/>
    <cellStyle name="Normal 3 7 4" xfId="428"/>
    <cellStyle name="Normal 3 7 4 2" xfId="429"/>
    <cellStyle name="Normal 3 7 5" xfId="430"/>
    <cellStyle name="Normal 3 7 6" xfId="525"/>
    <cellStyle name="Normal 3 8" xfId="150"/>
    <cellStyle name="Normal 3 8 2" xfId="217"/>
    <cellStyle name="Normal 3 8 2 2" xfId="251"/>
    <cellStyle name="Normal 3 8 2 2 2" xfId="431"/>
    <cellStyle name="Normal 3 8 2 2 2 2" xfId="432"/>
    <cellStyle name="Normal 3 8 2 2 3" xfId="433"/>
    <cellStyle name="Normal 3 8 2 2 4" xfId="531"/>
    <cellStyle name="Normal 3 8 2 3" xfId="434"/>
    <cellStyle name="Normal 3 8 2 3 2" xfId="435"/>
    <cellStyle name="Normal 3 8 2 4" xfId="436"/>
    <cellStyle name="Normal 3 8 2 5" xfId="530"/>
    <cellStyle name="Normal 3 8 3" xfId="234"/>
    <cellStyle name="Normal 3 8 3 2" xfId="437"/>
    <cellStyle name="Normal 3 8 3 2 2" xfId="438"/>
    <cellStyle name="Normal 3 8 3 3" xfId="439"/>
    <cellStyle name="Normal 3 8 3 4" xfId="532"/>
    <cellStyle name="Normal 3 8 4" xfId="440"/>
    <cellStyle name="Normal 3 8 4 2" xfId="441"/>
    <cellStyle name="Normal 3 8 5" xfId="442"/>
    <cellStyle name="Normal 3 8 6" xfId="529"/>
    <cellStyle name="Normal 3 9" xfId="151"/>
    <cellStyle name="Normal 3 9 2" xfId="218"/>
    <cellStyle name="Normal 3 9 2 2" xfId="252"/>
    <cellStyle name="Normal 3 9 2 2 2" xfId="443"/>
    <cellStyle name="Normal 3 9 2 2 2 2" xfId="444"/>
    <cellStyle name="Normal 3 9 2 2 3" xfId="445"/>
    <cellStyle name="Normal 3 9 2 2 4" xfId="535"/>
    <cellStyle name="Normal 3 9 2 3" xfId="446"/>
    <cellStyle name="Normal 3 9 2 3 2" xfId="447"/>
    <cellStyle name="Normal 3 9 2 4" xfId="448"/>
    <cellStyle name="Normal 3 9 2 5" xfId="534"/>
    <cellStyle name="Normal 3 9 3" xfId="235"/>
    <cellStyle name="Normal 3 9 3 2" xfId="449"/>
    <cellStyle name="Normal 3 9 3 2 2" xfId="450"/>
    <cellStyle name="Normal 3 9 3 3" xfId="451"/>
    <cellStyle name="Normal 3 9 3 4" xfId="536"/>
    <cellStyle name="Normal 3 9 4" xfId="452"/>
    <cellStyle name="Normal 3 9 4 2" xfId="453"/>
    <cellStyle name="Normal 3 9 5" xfId="454"/>
    <cellStyle name="Normal 3 9 6" xfId="533"/>
    <cellStyle name="Normal 4" xfId="152"/>
    <cellStyle name="Normal 4 2" xfId="219"/>
    <cellStyle name="Normal 4 2 2" xfId="253"/>
    <cellStyle name="Normal 4 2 2 2" xfId="455"/>
    <cellStyle name="Normal 4 2 2 2 2" xfId="456"/>
    <cellStyle name="Normal 4 2 2 3" xfId="457"/>
    <cellStyle name="Normal 4 2 2 4" xfId="539"/>
    <cellStyle name="Normal 4 2 3" xfId="458"/>
    <cellStyle name="Normal 4 2 3 2" xfId="459"/>
    <cellStyle name="Normal 4 2 4" xfId="460"/>
    <cellStyle name="Normal 4 2 5" xfId="538"/>
    <cellStyle name="Normal 4 3" xfId="236"/>
    <cellStyle name="Normal 4 3 2" xfId="461"/>
    <cellStyle name="Normal 4 3 2 2" xfId="462"/>
    <cellStyle name="Normal 4 3 3" xfId="463"/>
    <cellStyle name="Normal 4 3 4" xfId="540"/>
    <cellStyle name="Normal 4 4" xfId="464"/>
    <cellStyle name="Normal 4 4 2" xfId="465"/>
    <cellStyle name="Normal 4 5" xfId="466"/>
    <cellStyle name="Normal 4 6" xfId="537"/>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ANCE/MLR/2012/Final/MLR_Template_Californi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3/Final/MLR_Template_Californ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H5">
            <v>2336432.8870326555</v>
          </cell>
        </row>
        <row r="10">
          <cell r="H10">
            <v>51629.426242216527</v>
          </cell>
        </row>
        <row r="14">
          <cell r="H14">
            <v>-3739.1305167657183</v>
          </cell>
        </row>
        <row r="15">
          <cell r="H15">
            <v>0</v>
          </cell>
        </row>
        <row r="16">
          <cell r="H16">
            <v>0</v>
          </cell>
        </row>
        <row r="19">
          <cell r="H19">
            <v>306401.90000000002</v>
          </cell>
        </row>
        <row r="20">
          <cell r="H20">
            <v>34360.089999999997</v>
          </cell>
        </row>
        <row r="21">
          <cell r="H21">
            <v>0</v>
          </cell>
        </row>
        <row r="25">
          <cell r="H25">
            <v>0</v>
          </cell>
        </row>
        <row r="26">
          <cell r="H26">
            <v>0</v>
          </cell>
        </row>
        <row r="27">
          <cell r="H27">
            <v>0</v>
          </cell>
        </row>
        <row r="28">
          <cell r="H28">
            <v>0</v>
          </cell>
        </row>
        <row r="29">
          <cell r="H29">
            <v>0</v>
          </cell>
        </row>
        <row r="30">
          <cell r="H30">
            <v>0</v>
          </cell>
        </row>
        <row r="32">
          <cell r="H32">
            <v>1520.5895494128074</v>
          </cell>
        </row>
        <row r="33">
          <cell r="H33">
            <v>346.74087680035461</v>
          </cell>
        </row>
        <row r="34">
          <cell r="H34">
            <v>255.64500000000004</v>
          </cell>
        </row>
        <row r="35">
          <cell r="H35">
            <v>0</v>
          </cell>
        </row>
        <row r="36">
          <cell r="H36">
            <v>434.59650000000005</v>
          </cell>
        </row>
        <row r="39">
          <cell r="H39">
            <v>15596.966137415835</v>
          </cell>
        </row>
        <row r="40">
          <cell r="H40">
            <v>9521.2026510174273</v>
          </cell>
        </row>
        <row r="43">
          <cell r="H43">
            <v>57014.557129566718</v>
          </cell>
        </row>
        <row r="44">
          <cell r="H44">
            <v>116650.55936898541</v>
          </cell>
        </row>
        <row r="45">
          <cell r="H45">
            <v>0</v>
          </cell>
        </row>
        <row r="46">
          <cell r="H46">
            <v>205777.08984260479</v>
          </cell>
        </row>
        <row r="56">
          <cell r="H56">
            <v>0</v>
          </cell>
        </row>
        <row r="57">
          <cell r="H57">
            <v>0</v>
          </cell>
        </row>
        <row r="58">
          <cell r="H58">
            <v>0</v>
          </cell>
        </row>
        <row r="59">
          <cell r="H59">
            <v>2184</v>
          </cell>
        </row>
        <row r="66">
          <cell r="H66">
            <v>2336432.8870326555</v>
          </cell>
        </row>
        <row r="67">
          <cell r="H67">
            <v>0</v>
          </cell>
        </row>
        <row r="68">
          <cell r="H68">
            <v>0</v>
          </cell>
        </row>
        <row r="70">
          <cell r="H70">
            <v>0</v>
          </cell>
        </row>
        <row r="71">
          <cell r="H71">
            <v>0</v>
          </cell>
        </row>
        <row r="72">
          <cell r="H72">
            <v>0</v>
          </cell>
        </row>
        <row r="74">
          <cell r="H74">
            <v>0</v>
          </cell>
        </row>
        <row r="75">
          <cell r="H75">
            <v>0</v>
          </cell>
        </row>
      </sheetData>
      <sheetData sheetId="8">
        <row r="5">
          <cell r="H5">
            <v>51642970.997377247</v>
          </cell>
        </row>
        <row r="10">
          <cell r="H10">
            <v>1141182.7734646804</v>
          </cell>
        </row>
        <row r="12">
          <cell r="H12">
            <v>-107517.72813961891</v>
          </cell>
        </row>
        <row r="15">
          <cell r="H15">
            <v>0</v>
          </cell>
        </row>
        <row r="16">
          <cell r="H16">
            <v>0</v>
          </cell>
        </row>
        <row r="32">
          <cell r="H32">
            <v>104205.3218188875</v>
          </cell>
        </row>
        <row r="33">
          <cell r="H33">
            <v>18334.440080434302</v>
          </cell>
        </row>
        <row r="34">
          <cell r="H34">
            <v>17426.985000000001</v>
          </cell>
        </row>
        <row r="35">
          <cell r="H35">
            <v>10762.739858798921</v>
          </cell>
        </row>
        <row r="36">
          <cell r="H36">
            <v>29625.874500000002</v>
          </cell>
        </row>
        <row r="39">
          <cell r="H39">
            <v>869816.40527367126</v>
          </cell>
        </row>
        <row r="40">
          <cell r="H40">
            <v>530981.358222162</v>
          </cell>
        </row>
        <row r="43">
          <cell r="H43">
            <v>925596.14975164924</v>
          </cell>
        </row>
        <row r="44">
          <cell r="H44">
            <v>2470796.3046037033</v>
          </cell>
        </row>
        <row r="45">
          <cell r="H45">
            <v>0</v>
          </cell>
        </row>
        <row r="46">
          <cell r="H46">
            <v>3201829.3035251456</v>
          </cell>
        </row>
        <row r="56">
          <cell r="H56">
            <v>4821</v>
          </cell>
        </row>
        <row r="57">
          <cell r="H57">
            <v>9721</v>
          </cell>
        </row>
        <row r="58">
          <cell r="H58">
            <v>250</v>
          </cell>
        </row>
        <row r="59">
          <cell r="H59">
            <v>107644</v>
          </cell>
        </row>
        <row r="66">
          <cell r="H66">
            <v>51642970.997377247</v>
          </cell>
        </row>
        <row r="67">
          <cell r="H67">
            <v>0</v>
          </cell>
        </row>
        <row r="68">
          <cell r="H68">
            <v>0</v>
          </cell>
        </row>
        <row r="70">
          <cell r="H70">
            <v>3427246.3594210735</v>
          </cell>
        </row>
        <row r="71">
          <cell r="H71">
            <v>5452955.6303932555</v>
          </cell>
        </row>
        <row r="72">
          <cell r="H72">
            <v>4523159.3059724588</v>
          </cell>
        </row>
        <row r="74">
          <cell r="H74">
            <v>0</v>
          </cell>
        </row>
        <row r="75">
          <cell r="H75">
            <v>0</v>
          </cell>
        </row>
      </sheetData>
      <sheetData sheetId="9"/>
      <sheetData sheetId="10">
        <row r="45">
          <cell r="H45">
            <v>0</v>
          </cell>
        </row>
        <row r="46">
          <cell r="H46">
            <v>219513.50469181247</v>
          </cell>
        </row>
        <row r="66">
          <cell r="H66">
            <v>3911008.0528209782</v>
          </cell>
        </row>
        <row r="67">
          <cell r="H67">
            <v>0</v>
          </cell>
        </row>
        <row r="68">
          <cell r="H68">
            <v>0</v>
          </cell>
        </row>
        <row r="71">
          <cell r="H71">
            <v>0</v>
          </cell>
        </row>
        <row r="72">
          <cell r="H72">
            <v>0</v>
          </cell>
        </row>
        <row r="74">
          <cell r="H74">
            <v>0</v>
          </cell>
        </row>
        <row r="75">
          <cell r="H75">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cell r="D7">
            <v>4617403.2324100612</v>
          </cell>
        </row>
        <row r="8">
          <cell r="C8">
            <v>-23314.266054807318</v>
          </cell>
          <cell r="D8">
            <v>-312080.44631963037</v>
          </cell>
        </row>
        <row r="10">
          <cell r="C10">
            <v>2736454.3450134927</v>
          </cell>
          <cell r="D10">
            <v>31246167.775305569</v>
          </cell>
        </row>
        <row r="12">
          <cell r="C12">
            <v>-13887.230089773926</v>
          </cell>
          <cell r="D12">
            <v>-179283.99978739317</v>
          </cell>
        </row>
        <row r="19">
          <cell r="C19">
            <v>48069.953225509787</v>
          </cell>
          <cell r="D19">
            <v>759908.28306026664</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2512764.4683139133</v>
          </cell>
          <cell r="Q28">
            <v>22074873.420666676</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1828210.9142737337</v>
          </cell>
          <cell r="Q28">
            <v>28288492.651769988</v>
          </cell>
        </row>
      </sheetData>
      <sheetData sheetId="1"/>
      <sheetData sheetId="2"/>
      <sheetData sheetId="3">
        <row r="17">
          <cell r="J17">
            <v>4357</v>
          </cell>
          <cell r="K17">
            <v>4522.4031524749953</v>
          </cell>
          <cell r="N17">
            <v>122704</v>
          </cell>
          <cell r="O17">
            <v>142487.57037707989</v>
          </cell>
        </row>
        <row r="23">
          <cell r="J23">
            <v>2703546</v>
          </cell>
          <cell r="K23">
            <v>2701056.1589778741</v>
          </cell>
          <cell r="N23">
            <v>32955397</v>
          </cell>
          <cell r="O23">
            <v>42073390.83947257</v>
          </cell>
        </row>
        <row r="24">
          <cell r="J24">
            <v>98694</v>
          </cell>
          <cell r="K24">
            <v>518592.64767104882</v>
          </cell>
          <cell r="N24">
            <v>1357008</v>
          </cell>
          <cell r="O24">
            <v>2680817.5774144456</v>
          </cell>
        </row>
        <row r="28">
          <cell r="J28">
            <v>244</v>
          </cell>
          <cell r="K28">
            <v>388.16666666666669</v>
          </cell>
          <cell r="N28">
            <v>6118</v>
          </cell>
          <cell r="O28">
            <v>7573.333333333333</v>
          </cell>
        </row>
        <row r="42">
          <cell r="J42">
            <v>0.8</v>
          </cell>
          <cell r="K42">
            <v>0.8</v>
          </cell>
          <cell r="N42">
            <v>0.85</v>
          </cell>
          <cell r="O42">
            <v>0.85</v>
          </cell>
        </row>
      </sheetData>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cell r="D23">
            <v>21928060.79176607</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cell r="D23">
            <v>27827144.557158459</v>
          </cell>
        </row>
      </sheetData>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cell r="C7">
            <v>837.78785345606866</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139</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70" workbookViewId="0">
      <pane xSplit="2" ySplit="3" topLeftCell="AN17" activePane="bottomRight" state="frozen"/>
      <selection activeCell="E28" sqref="E28"/>
      <selection pane="topRight" activeCell="E28" sqref="E28"/>
      <selection pane="bottomLeft" activeCell="E28" sqref="E28"/>
      <selection pane="bottomRight" activeCell="AW3" sqref="AW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c r="E5" s="106"/>
      <c r="F5" s="106"/>
      <c r="G5" s="106"/>
      <c r="H5" s="106"/>
      <c r="I5" s="105"/>
      <c r="J5" s="105">
        <f>+'[1]Compr. Health Cov. - Small Grp'!$H$5</f>
        <v>2336432.8870326555</v>
      </c>
      <c r="K5" s="106">
        <f>J5</f>
        <v>2336432.8870326555</v>
      </c>
      <c r="L5" s="106"/>
      <c r="M5" s="106"/>
      <c r="N5" s="106"/>
      <c r="O5" s="105"/>
      <c r="P5" s="105">
        <f>+'[1]Compr. Health Cov. - Large Grp'!$H$5</f>
        <v>51642970.997377247</v>
      </c>
      <c r="Q5" s="106">
        <f>P5</f>
        <v>51642970.997377247</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3911008.0528209782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f>+'[1]Compr. Health Cov. - Small Grp'!$H$14</f>
        <v>-3739.1305167657183</v>
      </c>
      <c r="K8" s="289"/>
      <c r="L8" s="290"/>
      <c r="M8" s="290"/>
      <c r="N8" s="290"/>
      <c r="O8" s="293"/>
      <c r="P8" s="109">
        <v>-197532.93539726047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-18863.082372189132</v>
      </c>
      <c r="AU8" s="113"/>
      <c r="AV8" s="311"/>
      <c r="AW8" s="318"/>
    </row>
    <row r="9" spans="1:49" x14ac:dyDescent="0.2">
      <c r="B9" s="155" t="s">
        <v>226</v>
      </c>
      <c r="C9" s="62" t="s">
        <v>60</v>
      </c>
      <c r="D9" s="109"/>
      <c r="E9" s="288"/>
      <c r="F9" s="291"/>
      <c r="G9" s="291"/>
      <c r="H9" s="291"/>
      <c r="I9" s="292"/>
      <c r="J9" s="109">
        <f>+'[1]Compr. Health Cov. - Small Grp'!$H$15</f>
        <v>0</v>
      </c>
      <c r="K9" s="288"/>
      <c r="L9" s="291"/>
      <c r="M9" s="291"/>
      <c r="N9" s="291"/>
      <c r="O9" s="292"/>
      <c r="P9" s="109">
        <f>+'[1]Compr. Health Cov. - Large Grp'!$H$15</f>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f>+'[1]Compr. Health Cov. - Small Grp'!$H$16</f>
        <v>0</v>
      </c>
      <c r="K10" s="288"/>
      <c r="L10" s="291"/>
      <c r="M10" s="291"/>
      <c r="N10" s="291"/>
      <c r="O10" s="292"/>
      <c r="P10" s="109">
        <f>+'[1]Compr. Health Cov. - Large Grp'!$H$16</f>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6">
        <f>'Pt 2 Premium and Claims'!J54</f>
        <v>2224351.573791048</v>
      </c>
      <c r="K12" s="106">
        <f>'Pt 2 Premium and Claims'!K54</f>
        <v>2770637.0681492286</v>
      </c>
      <c r="L12" s="106"/>
      <c r="M12" s="106"/>
      <c r="N12" s="106"/>
      <c r="O12" s="105"/>
      <c r="P12" s="106">
        <f>'Pt 2 Premium and Claims'!P54</f>
        <v>31888248.396337412</v>
      </c>
      <c r="Q12" s="106">
        <f>'Pt 2 Premium and Claims'!Q54</f>
        <v>31826792.058578443</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2515292.6300183954</v>
      </c>
      <c r="AU12" s="107"/>
      <c r="AV12" s="312"/>
      <c r="AW12" s="317"/>
    </row>
    <row r="13" spans="1:49" ht="25.5" x14ac:dyDescent="0.2">
      <c r="B13" s="155" t="s">
        <v>230</v>
      </c>
      <c r="C13" s="62" t="s">
        <v>37</v>
      </c>
      <c r="D13" s="109"/>
      <c r="E13" s="110"/>
      <c r="F13" s="110"/>
      <c r="G13" s="289"/>
      <c r="H13" s="290"/>
      <c r="I13" s="109"/>
      <c r="J13" s="109">
        <f>+'[1]Compr. Health Cov. - Small Grp'!$H$19</f>
        <v>306401.90000000002</v>
      </c>
      <c r="K13" s="110">
        <f>[2]MLREstimate!$C$7</f>
        <v>357526.86070202495</v>
      </c>
      <c r="L13" s="110"/>
      <c r="M13" s="289"/>
      <c r="N13" s="290"/>
      <c r="O13" s="109"/>
      <c r="P13" s="109">
        <v>3707569.45</v>
      </c>
      <c r="Q13" s="110">
        <f>[2]MLREstimate!$D$7</f>
        <v>4617403.2324100612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f>+'[1]Compr. Health Cov. - Small Grp'!$H$20</f>
        <v>34360.089999999997</v>
      </c>
      <c r="K14" s="110">
        <f>(-1)*[2]MLREstimate!$C$8</f>
        <v>23314.266054807318</v>
      </c>
      <c r="L14" s="110"/>
      <c r="M14" s="288"/>
      <c r="N14" s="291"/>
      <c r="O14" s="109"/>
      <c r="P14" s="109">
        <v>411406.22</v>
      </c>
      <c r="Q14" s="110">
        <f>(-1)*[2]MLREstimate!$D$8</f>
        <v>312080.44631963037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f>+'[1]Compr. Health Cov. - Small Grp'!$H$21</f>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f>+'[1]Compr. Health Cov. - Small Grp'!$H$25</f>
        <v>0</v>
      </c>
      <c r="K16" s="289"/>
      <c r="L16" s="290"/>
      <c r="M16" s="291"/>
      <c r="N16" s="291"/>
      <c r="O16" s="293"/>
      <c r="P16" s="109">
        <v>-118355.40999999999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-4490.5006533728374</v>
      </c>
      <c r="AU16" s="113"/>
      <c r="AV16" s="311"/>
      <c r="AW16" s="318"/>
    </row>
    <row r="17" spans="1:49" x14ac:dyDescent="0.2">
      <c r="B17" s="155" t="s">
        <v>234</v>
      </c>
      <c r="C17" s="62" t="s">
        <v>62</v>
      </c>
      <c r="D17" s="109"/>
      <c r="E17" s="288"/>
      <c r="F17" s="291"/>
      <c r="G17" s="291"/>
      <c r="H17" s="291"/>
      <c r="I17" s="292"/>
      <c r="J17" s="109">
        <f>+'[1]Compr. Health Cov. - Small Grp'!$H$26</f>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f>+'[1]Compr. Health Cov. - Small Grp'!$H$27</f>
        <v>0</v>
      </c>
      <c r="K18" s="288"/>
      <c r="L18" s="291"/>
      <c r="M18" s="291"/>
      <c r="N18" s="294"/>
      <c r="O18" s="292"/>
      <c r="P18" s="109">
        <v>3427246.3594210735</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f>+'[1]Compr. Health Cov. - Small Grp'!$H$28</f>
        <v>0</v>
      </c>
      <c r="K19" s="288"/>
      <c r="L19" s="291"/>
      <c r="M19" s="291"/>
      <c r="N19" s="291"/>
      <c r="O19" s="292"/>
      <c r="P19" s="109">
        <v>4523159.3059724588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f>+'[1]Compr. Health Cov. - Small Grp'!$H$29</f>
        <v>0</v>
      </c>
      <c r="K20" s="288"/>
      <c r="L20" s="291"/>
      <c r="M20" s="291"/>
      <c r="N20" s="291"/>
      <c r="O20" s="292"/>
      <c r="P20" s="109">
        <v>5452955.6303932555</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f>+'[1]Compr. Health Cov. - Small Grp'!$H$30</f>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f>'Pt 2 Premium and Claims'!J55</f>
        <v>0</v>
      </c>
      <c r="K22" s="114">
        <f>'Pt 2 Premium and Claims'!K55</f>
        <v>0</v>
      </c>
      <c r="L22" s="115"/>
      <c r="M22" s="115"/>
      <c r="N22" s="115"/>
      <c r="O22" s="114"/>
      <c r="P22" s="114">
        <f>'Pt 2 Premium and Claims'!P55</f>
        <v>0</v>
      </c>
      <c r="Q22" s="114">
        <f>'Pt 2 Premium and Claims'!Q55</f>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-91285.143744026573</v>
      </c>
      <c r="K25" s="110">
        <f>J25</f>
        <v>-91285.143744026573</v>
      </c>
      <c r="L25" s="110"/>
      <c r="M25" s="110"/>
      <c r="N25" s="110"/>
      <c r="O25" s="109"/>
      <c r="P25" s="109">
        <v>1832658.9352379895</v>
      </c>
      <c r="Q25" s="110">
        <f>P25</f>
        <v>1832658.9352379895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174158.47197928888</v>
      </c>
      <c r="AU25" s="113"/>
      <c r="AV25" s="113"/>
      <c r="AW25" s="318"/>
    </row>
    <row r="26" spans="1:49" s="5" customFormat="1" x14ac:dyDescent="0.2">
      <c r="A26" s="35"/>
      <c r="B26" s="158" t="s">
        <v>243</v>
      </c>
      <c r="C26" s="62"/>
      <c r="D26" s="109"/>
      <c r="E26" s="110"/>
      <c r="F26" s="110"/>
      <c r="G26" s="110"/>
      <c r="H26" s="110"/>
      <c r="I26" s="109"/>
      <c r="J26" s="109">
        <v>1783.7316813603422</v>
      </c>
      <c r="K26" s="110">
        <f>J26</f>
        <v>1783.7316813603422</v>
      </c>
      <c r="L26" s="110"/>
      <c r="M26" s="110"/>
      <c r="N26" s="110"/>
      <c r="O26" s="109"/>
      <c r="P26" s="109">
        <v>39426.42630551503</v>
      </c>
      <c r="Q26" s="110">
        <f>P26</f>
        <v>39426.42630551503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33740.078480665485</v>
      </c>
      <c r="K27" s="110">
        <f>J27</f>
        <v>33740.078480665485</v>
      </c>
      <c r="L27" s="110"/>
      <c r="M27" s="110"/>
      <c r="N27" s="110"/>
      <c r="O27" s="109"/>
      <c r="P27" s="109">
        <v>745768.39760212763</v>
      </c>
      <c r="Q27" s="110">
        <f>P27</f>
        <v>745768.39760212763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55175.819168843962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f>+'[1]Compr. Health Cov. - Small Grp'!$H$10</f>
        <v>51629.426242216527</v>
      </c>
      <c r="K31" s="110">
        <f>J31</f>
        <v>51629.426242216527</v>
      </c>
      <c r="L31" s="110"/>
      <c r="M31" s="110"/>
      <c r="N31" s="110"/>
      <c r="O31" s="109"/>
      <c r="P31" s="109">
        <f>+'[1]Compr. Health Cov. - Large Grp'!$H$10</f>
        <v>1141182.7734646804</v>
      </c>
      <c r="Q31" s="110">
        <f>P31</f>
        <v>1141182.7734646804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58278.680205543336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24160.680598553299</v>
      </c>
      <c r="K34" s="110">
        <f>J34</f>
        <v>24160.680598553299</v>
      </c>
      <c r="L34" s="110"/>
      <c r="M34" s="110"/>
      <c r="N34" s="110"/>
      <c r="O34" s="109"/>
      <c r="P34" s="109">
        <v>534031.71736204321</v>
      </c>
      <c r="Q34" s="110">
        <f>P34</f>
        <v>534031.71736204321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-4864.3203733805303</v>
      </c>
      <c r="K35" s="110">
        <f>J35</f>
        <v>-4864.3203733805303</v>
      </c>
      <c r="L35" s="110"/>
      <c r="M35" s="110"/>
      <c r="N35" s="110"/>
      <c r="O35" s="109"/>
      <c r="P35" s="109">
        <f>+'[1]Compr. Health Cov. - Large Grp'!$H$12</f>
        <v>-107517.72813961891</v>
      </c>
      <c r="Q35" s="110">
        <f>P35</f>
        <v>-107517.72813961891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-5901.654468553048</v>
      </c>
      <c r="AU35" s="113"/>
      <c r="AV35" s="113"/>
      <c r="AW35" s="318"/>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c r="E37" s="118"/>
      <c r="F37" s="118"/>
      <c r="G37" s="118"/>
      <c r="H37" s="118"/>
      <c r="I37" s="117"/>
      <c r="J37" s="117">
        <f>+'[1]Compr. Health Cov. - Small Grp'!$H$32</f>
        <v>1520.5895494128074</v>
      </c>
      <c r="K37" s="110">
        <f>J37</f>
        <v>1520.5895494128074</v>
      </c>
      <c r="L37" s="118"/>
      <c r="M37" s="118"/>
      <c r="N37" s="118"/>
      <c r="O37" s="117"/>
      <c r="P37" s="117">
        <f>+'[1]Compr. Health Cov. - Large Grp'!$H$32</f>
        <v>104205.3218188875</v>
      </c>
      <c r="Q37" s="118">
        <f t="shared" ref="Q37:Q42" si="0">P37</f>
        <v>104205.3218188875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f>+'[1]Compr. Health Cov. - Small Grp'!$H$33</f>
        <v>346.74087680035461</v>
      </c>
      <c r="K38" s="110">
        <f>J38</f>
        <v>346.74087680035461</v>
      </c>
      <c r="L38" s="110"/>
      <c r="M38" s="110"/>
      <c r="N38" s="110"/>
      <c r="O38" s="109"/>
      <c r="P38" s="109">
        <f>+'[1]Compr. Health Cov. - Large Grp'!$H$33</f>
        <v>18334.440080434302</v>
      </c>
      <c r="Q38" s="110">
        <f t="shared" si="0"/>
        <v>18334.440080434302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f>+'[1]Compr. Health Cov. - Small Grp'!$H$34</f>
        <v>255.64500000000004</v>
      </c>
      <c r="K39" s="110">
        <f>J39</f>
        <v>255.64500000000004</v>
      </c>
      <c r="L39" s="110"/>
      <c r="M39" s="110"/>
      <c r="N39" s="110"/>
      <c r="O39" s="109"/>
      <c r="P39" s="109">
        <f>+'[1]Compr. Health Cov. - Large Grp'!$H$34</f>
        <v>17426.985000000001</v>
      </c>
      <c r="Q39" s="110">
        <f t="shared" si="0"/>
        <v>17426.985000000001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f>+'[1]Compr. Health Cov. - Small Grp'!$H$35</f>
        <v>0</v>
      </c>
      <c r="K40" s="110">
        <f>J40</f>
        <v>0</v>
      </c>
      <c r="L40" s="110"/>
      <c r="M40" s="110"/>
      <c r="N40" s="110"/>
      <c r="O40" s="109"/>
      <c r="P40" s="109">
        <f>+'[1]Compr. Health Cov. - Large Grp'!$H$35</f>
        <v>10762.739858798921</v>
      </c>
      <c r="Q40" s="110">
        <f t="shared" si="0"/>
        <v>10762.739858798921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f>+'[1]Compr. Health Cov. - Small Grp'!$H$36</f>
        <v>434.59650000000005</v>
      </c>
      <c r="K41" s="110">
        <f>J41</f>
        <v>434.59650000000005</v>
      </c>
      <c r="L41" s="110"/>
      <c r="M41" s="110"/>
      <c r="N41" s="110"/>
      <c r="O41" s="109"/>
      <c r="P41" s="109">
        <f>+'[1]Compr. Health Cov. - Large Grp'!$H$36</f>
        <v>29625.874500000002</v>
      </c>
      <c r="Q41" s="110">
        <f t="shared" si="0"/>
        <v>29625.874500000002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f t="shared" si="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c r="E44" s="118"/>
      <c r="F44" s="118"/>
      <c r="G44" s="118"/>
      <c r="H44" s="118"/>
      <c r="I44" s="117"/>
      <c r="J44" s="117">
        <f>+'[1]Compr. Health Cov. - Small Grp'!$H$39</f>
        <v>15596.966137415835</v>
      </c>
      <c r="K44" s="110">
        <f>J44</f>
        <v>15596.966137415835</v>
      </c>
      <c r="L44" s="118"/>
      <c r="M44" s="118"/>
      <c r="N44" s="118"/>
      <c r="O44" s="117"/>
      <c r="P44" s="117">
        <f>+'[1]Compr. Health Cov. - Large Grp'!$H$39</f>
        <v>869816.40527367126</v>
      </c>
      <c r="Q44" s="118">
        <f t="shared" ref="Q44:Q53" si="1">P44</f>
        <v>869816.40527367126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10.527345884450737</v>
      </c>
      <c r="AU44" s="119"/>
      <c r="AV44" s="119"/>
      <c r="AW44" s="317"/>
    </row>
    <row r="45" spans="1:49" x14ac:dyDescent="0.2">
      <c r="B45" s="161" t="s">
        <v>262</v>
      </c>
      <c r="C45" s="62" t="s">
        <v>19</v>
      </c>
      <c r="D45" s="109"/>
      <c r="E45" s="110"/>
      <c r="F45" s="110"/>
      <c r="G45" s="110"/>
      <c r="H45" s="110"/>
      <c r="I45" s="109"/>
      <c r="J45" s="109">
        <f>+'[1]Compr. Health Cov. - Small Grp'!$H$40</f>
        <v>9521.2026510174273</v>
      </c>
      <c r="K45" s="110">
        <f>J45</f>
        <v>9521.2026510174273</v>
      </c>
      <c r="L45" s="110"/>
      <c r="M45" s="110"/>
      <c r="N45" s="110"/>
      <c r="O45" s="109"/>
      <c r="P45" s="109">
        <f>+'[1]Compr. Health Cov. - Large Grp'!$H$40</f>
        <v>530981.358222162</v>
      </c>
      <c r="Q45" s="110">
        <f t="shared" si="1"/>
        <v>530981.358222162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41934.102805360257</v>
      </c>
      <c r="AU45" s="113"/>
      <c r="AV45" s="113"/>
      <c r="AW45" s="318"/>
    </row>
    <row r="46" spans="1:49" x14ac:dyDescent="0.2">
      <c r="B46" s="161" t="s">
        <v>263</v>
      </c>
      <c r="C46" s="62" t="s">
        <v>20</v>
      </c>
      <c r="D46" s="109"/>
      <c r="E46" s="110"/>
      <c r="F46" s="110"/>
      <c r="G46" s="110"/>
      <c r="H46" s="110"/>
      <c r="I46" s="109"/>
      <c r="J46" s="109">
        <f>+'[1]Compr. Health Cov. - Small Grp'!$H$43</f>
        <v>57014.557129566718</v>
      </c>
      <c r="K46" s="110">
        <f>J46</f>
        <v>57014.557129566718</v>
      </c>
      <c r="L46" s="110"/>
      <c r="M46" s="110"/>
      <c r="N46" s="110"/>
      <c r="O46" s="109"/>
      <c r="P46" s="109">
        <f>+'[1]Compr. Health Cov. - Large Grp'!$H$43</f>
        <v>925596.14975164924</v>
      </c>
      <c r="Q46" s="110">
        <f t="shared" si="1"/>
        <v>925596.14975164924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63407.091731192617</v>
      </c>
      <c r="AU46" s="113"/>
      <c r="AV46" s="113"/>
      <c r="AW46" s="318"/>
    </row>
    <row r="47" spans="1:49" x14ac:dyDescent="0.2">
      <c r="B47" s="161" t="s">
        <v>264</v>
      </c>
      <c r="C47" s="62" t="s">
        <v>21</v>
      </c>
      <c r="D47" s="109"/>
      <c r="E47" s="110"/>
      <c r="F47" s="110"/>
      <c r="G47" s="110"/>
      <c r="H47" s="110"/>
      <c r="I47" s="109"/>
      <c r="J47" s="109">
        <f>+'[1]Compr. Health Cov. - Small Grp'!$H$44</f>
        <v>116650.55936898541</v>
      </c>
      <c r="K47" s="110">
        <f>J47</f>
        <v>116650.55936898541</v>
      </c>
      <c r="L47" s="110"/>
      <c r="M47" s="110"/>
      <c r="N47" s="110"/>
      <c r="O47" s="109"/>
      <c r="P47" s="109">
        <f>+'[1]Compr. Health Cov. - Large Grp'!$H$44</f>
        <v>2470796.3046037033</v>
      </c>
      <c r="Q47" s="110">
        <f t="shared" si="1"/>
        <v>2470796.3046037033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239217.79089054823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f t="shared" si="1"/>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381"/>
      <c r="AU49" s="113"/>
      <c r="AV49" s="113"/>
      <c r="AW49" s="318"/>
    </row>
    <row r="50" spans="2:49" ht="25.5" x14ac:dyDescent="0.2">
      <c r="B50" s="155" t="s">
        <v>266</v>
      </c>
      <c r="C50" s="62"/>
      <c r="D50" s="109"/>
      <c r="E50" s="110"/>
      <c r="F50" s="110"/>
      <c r="G50" s="110"/>
      <c r="H50" s="110"/>
      <c r="I50" s="109"/>
      <c r="J50" s="109">
        <f>+'[1]Compr. Health Cov. - Small Grp'!$H$45</f>
        <v>0</v>
      </c>
      <c r="K50" s="110">
        <f>J50</f>
        <v>0</v>
      </c>
      <c r="L50" s="110"/>
      <c r="M50" s="110"/>
      <c r="N50" s="110"/>
      <c r="O50" s="109"/>
      <c r="P50" s="109">
        <f>+'[1]Compr. Health Cov. - Large Grp'!$H$45</f>
        <v>0</v>
      </c>
      <c r="Q50" s="110">
        <f t="shared" si="1"/>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381">
        <f>+'[1]Compr. Health Cov. - Other'!$H$45</f>
        <v>0</v>
      </c>
      <c r="AU50" s="113"/>
      <c r="AV50" s="113"/>
      <c r="AW50" s="318"/>
    </row>
    <row r="51" spans="2:49" ht="15" x14ac:dyDescent="0.2">
      <c r="B51" s="155" t="s">
        <v>267</v>
      </c>
      <c r="C51" s="62"/>
      <c r="D51" s="109"/>
      <c r="E51" s="110"/>
      <c r="F51" s="110"/>
      <c r="G51" s="110"/>
      <c r="H51" s="110"/>
      <c r="I51" s="109"/>
      <c r="J51" s="109">
        <f>+'[1]Compr. Health Cov. - Small Grp'!$H$46</f>
        <v>205777.08984260479</v>
      </c>
      <c r="K51" s="110">
        <f>J51</f>
        <v>205777.08984260479</v>
      </c>
      <c r="L51" s="110"/>
      <c r="M51" s="110"/>
      <c r="N51" s="110"/>
      <c r="O51" s="109"/>
      <c r="P51" s="109">
        <f>+'[1]Compr. Health Cov. - Large Grp'!$H$46</f>
        <v>3201829.3035251456</v>
      </c>
      <c r="Q51" s="110">
        <f t="shared" si="1"/>
        <v>3201829.3035251456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381">
        <f>+'[1]Compr. Health Cov. - Other'!$H$46</f>
        <v>219513.50469181247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f t="shared" si="1"/>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381"/>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f t="shared" si="1"/>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381"/>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c r="E56" s="122"/>
      <c r="F56" s="122"/>
      <c r="G56" s="122"/>
      <c r="H56" s="122"/>
      <c r="I56" s="121"/>
      <c r="J56" s="121">
        <f>+'[1]Compr. Health Cov. - Small Grp'!$H$56</f>
        <v>0</v>
      </c>
      <c r="K56" s="110">
        <f>J56</f>
        <v>0</v>
      </c>
      <c r="L56" s="122"/>
      <c r="M56" s="122"/>
      <c r="N56" s="122"/>
      <c r="O56" s="121"/>
      <c r="P56" s="121">
        <f>+'[1]Compr. Health Cov. - Large Grp'!$H$56</f>
        <v>4821</v>
      </c>
      <c r="Q56" s="122">
        <f>P56</f>
        <v>4821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4874</v>
      </c>
      <c r="AU56" s="123"/>
      <c r="AV56" s="123"/>
      <c r="AW56" s="309"/>
    </row>
    <row r="57" spans="2:49" x14ac:dyDescent="0.2">
      <c r="B57" s="161" t="s">
        <v>273</v>
      </c>
      <c r="C57" s="62" t="s">
        <v>25</v>
      </c>
      <c r="D57" s="124"/>
      <c r="E57" s="125"/>
      <c r="F57" s="125"/>
      <c r="G57" s="125"/>
      <c r="H57" s="125"/>
      <c r="I57" s="124"/>
      <c r="J57" s="124">
        <f>+'[1]Compr. Health Cov. - Small Grp'!$H$57</f>
        <v>0</v>
      </c>
      <c r="K57" s="110">
        <f>J57</f>
        <v>0</v>
      </c>
      <c r="L57" s="125"/>
      <c r="M57" s="125"/>
      <c r="N57" s="125"/>
      <c r="O57" s="124"/>
      <c r="P57" s="124">
        <f>+'[1]Compr. Health Cov. - Large Grp'!$H$57</f>
        <v>9721</v>
      </c>
      <c r="Q57" s="125">
        <f t="shared" ref="Q57:Q59" si="2">P57</f>
        <v>9721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9442</v>
      </c>
      <c r="AU57" s="126"/>
      <c r="AV57" s="126"/>
      <c r="AW57" s="310"/>
    </row>
    <row r="58" spans="2:49" x14ac:dyDescent="0.2">
      <c r="B58" s="161" t="s">
        <v>274</v>
      </c>
      <c r="C58" s="62" t="s">
        <v>26</v>
      </c>
      <c r="D58" s="330"/>
      <c r="E58" s="331"/>
      <c r="F58" s="331"/>
      <c r="G58" s="331"/>
      <c r="H58" s="331"/>
      <c r="I58" s="330"/>
      <c r="J58" s="124">
        <f>+'[1]Compr. Health Cov. - Small Grp'!$H$58</f>
        <v>0</v>
      </c>
      <c r="K58" s="110">
        <f>J58</f>
        <v>0</v>
      </c>
      <c r="L58" s="125"/>
      <c r="M58" s="125"/>
      <c r="N58" s="125"/>
      <c r="O58" s="124"/>
      <c r="P58" s="124">
        <f>+'[1]Compr. Health Cov. - Large Grp'!$H$58</f>
        <v>250</v>
      </c>
      <c r="Q58" s="125">
        <f t="shared" si="2"/>
        <v>250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248</v>
      </c>
      <c r="AU58" s="126"/>
      <c r="AV58" s="126"/>
      <c r="AW58" s="310"/>
    </row>
    <row r="59" spans="2:49" x14ac:dyDescent="0.2">
      <c r="B59" s="161" t="s">
        <v>275</v>
      </c>
      <c r="C59" s="62" t="s">
        <v>27</v>
      </c>
      <c r="D59" s="124"/>
      <c r="E59" s="125"/>
      <c r="F59" s="125"/>
      <c r="G59" s="125"/>
      <c r="H59" s="125"/>
      <c r="I59" s="124"/>
      <c r="J59" s="124">
        <f>+'[1]Compr. Health Cov. - Small Grp'!$H$59</f>
        <v>2184</v>
      </c>
      <c r="K59" s="110">
        <f>J59</f>
        <v>2184</v>
      </c>
      <c r="L59" s="125"/>
      <c r="M59" s="125"/>
      <c r="N59" s="125"/>
      <c r="O59" s="124"/>
      <c r="P59" s="124">
        <f>+'[1]Compr. Health Cov. - Large Grp'!$H$59</f>
        <v>107644</v>
      </c>
      <c r="Q59" s="125">
        <f t="shared" si="2"/>
        <v>107644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108570</v>
      </c>
      <c r="AU59" s="126"/>
      <c r="AV59" s="126"/>
      <c r="AW59" s="310"/>
    </row>
    <row r="60" spans="2:49" x14ac:dyDescent="0.2">
      <c r="B60" s="161" t="s">
        <v>276</v>
      </c>
      <c r="C60" s="62"/>
      <c r="D60" s="127"/>
      <c r="E60" s="128"/>
      <c r="F60" s="128"/>
      <c r="G60" s="128"/>
      <c r="H60" s="128"/>
      <c r="I60" s="127"/>
      <c r="J60" s="127">
        <f>J59/12</f>
        <v>182</v>
      </c>
      <c r="K60" s="128">
        <f>K59/12</f>
        <v>182</v>
      </c>
      <c r="L60" s="128"/>
      <c r="M60" s="128"/>
      <c r="N60" s="128"/>
      <c r="O60" s="127"/>
      <c r="P60" s="127">
        <f>P59/12</f>
        <v>8970.3333333333339</v>
      </c>
      <c r="Q60" s="128">
        <f>Q59/12</f>
        <v>8970.3333333333339</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9047.5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412280.22454814101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124894.30607586817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0:AD32 D37:AD42 D44:AD47 D49:AD52">
    <cfRule type="cellIs" dxfId="574" priority="43" stopIfTrue="1" operator="lessThan">
      <formula>0</formula>
    </cfRule>
  </conditionalFormatting>
  <conditionalFormatting sqref="AS53">
    <cfRule type="cellIs" dxfId="573" priority="42" stopIfTrue="1" operator="lessThan">
      <formula>0</formula>
    </cfRule>
  </conditionalFormatting>
  <conditionalFormatting sqref="G56:I57 G59:I59 D59 D56:D57 G7:I7 E13:F15 D6:D10 D13:D21">
    <cfRule type="cellIs" dxfId="572" priority="105" stopIfTrue="1" operator="lessThan">
      <formula>0</formula>
    </cfRule>
  </conditionalFormatting>
  <conditionalFormatting sqref="AI34:AI35">
    <cfRule type="cellIs" dxfId="571" priority="60" stopIfTrue="1" operator="lessThan">
      <formula>0</formula>
    </cfRule>
  </conditionalFormatting>
  <conditionalFormatting sqref="AQ56:AR57 AQ59:AR59 AN59 AN56:AN57">
    <cfRule type="cellIs" dxfId="570" priority="10" stopIfTrue="1" operator="lessThan">
      <formula>0</formula>
    </cfRule>
  </conditionalFormatting>
  <conditionalFormatting sqref="M7:O7 J6:J10">
    <cfRule type="cellIs" dxfId="569" priority="102" stopIfTrue="1" operator="lessThan">
      <formula>0</formula>
    </cfRule>
  </conditionalFormatting>
  <conditionalFormatting sqref="S7:T7 P6:P10">
    <cfRule type="cellIs" dxfId="568" priority="100" stopIfTrue="1" operator="lessThan">
      <formula>0</formula>
    </cfRule>
  </conditionalFormatting>
  <conditionalFormatting sqref="U6:U10">
    <cfRule type="cellIs" dxfId="567" priority="99" stopIfTrue="1" operator="lessThan">
      <formula>0</formula>
    </cfRule>
  </conditionalFormatting>
  <conditionalFormatting sqref="X6:X10">
    <cfRule type="cellIs" dxfId="566" priority="98" stopIfTrue="1" operator="lessThan">
      <formula>0</formula>
    </cfRule>
  </conditionalFormatting>
  <conditionalFormatting sqref="AA6:AA10">
    <cfRule type="cellIs" dxfId="565" priority="97" stopIfTrue="1" operator="lessThan">
      <formula>0</formula>
    </cfRule>
  </conditionalFormatting>
  <conditionalFormatting sqref="AD6:AD10">
    <cfRule type="cellIs" dxfId="564" priority="96" stopIfTrue="1" operator="lessThan">
      <formula>0</formula>
    </cfRule>
  </conditionalFormatting>
  <conditionalFormatting sqref="AI6:AI10">
    <cfRule type="cellIs" dxfId="563" priority="95" stopIfTrue="1" operator="lessThan">
      <formula>0</formula>
    </cfRule>
  </conditionalFormatting>
  <conditionalFormatting sqref="AT6:AT10">
    <cfRule type="cellIs" dxfId="562" priority="92" stopIfTrue="1" operator="lessThan">
      <formula>0</formula>
    </cfRule>
  </conditionalFormatting>
  <conditionalFormatting sqref="AS6:AS10">
    <cfRule type="cellIs" dxfId="561" priority="93" stopIfTrue="1" operator="lessThan">
      <formula>0</formula>
    </cfRule>
  </conditionalFormatting>
  <conditionalFormatting sqref="AU6:AU10">
    <cfRule type="cellIs" dxfId="560" priority="91" stopIfTrue="1" operator="lessThan">
      <formula>0</formula>
    </cfRule>
  </conditionalFormatting>
  <conditionalFormatting sqref="I13:I15">
    <cfRule type="cellIs" dxfId="559" priority="90" stopIfTrue="1" operator="lessThan">
      <formula>0</formula>
    </cfRule>
  </conditionalFormatting>
  <conditionalFormatting sqref="K13:L15 J13:J21">
    <cfRule type="cellIs" dxfId="558" priority="89" stopIfTrue="1" operator="lessThan">
      <formula>0</formula>
    </cfRule>
  </conditionalFormatting>
  <conditionalFormatting sqref="O13:O15">
    <cfRule type="cellIs" dxfId="557" priority="88" stopIfTrue="1" operator="lessThan">
      <formula>0</formula>
    </cfRule>
  </conditionalFormatting>
  <conditionalFormatting sqref="V13:V15 U13:U21">
    <cfRule type="cellIs" dxfId="556" priority="86" stopIfTrue="1" operator="lessThan">
      <formula>0</formula>
    </cfRule>
  </conditionalFormatting>
  <conditionalFormatting sqref="W13:W15">
    <cfRule type="cellIs" dxfId="555" priority="85" stopIfTrue="1" operator="lessThan">
      <formula>0</formula>
    </cfRule>
  </conditionalFormatting>
  <conditionalFormatting sqref="Y13:Y15 X13:X21">
    <cfRule type="cellIs" dxfId="554" priority="84" stopIfTrue="1" operator="lessThan">
      <formula>0</formula>
    </cfRule>
  </conditionalFormatting>
  <conditionalFormatting sqref="Z13:Z15">
    <cfRule type="cellIs" dxfId="553" priority="83" stopIfTrue="1" operator="lessThan">
      <formula>0</formula>
    </cfRule>
  </conditionalFormatting>
  <conditionalFormatting sqref="AB13:AB15 AA13:AA21">
    <cfRule type="cellIs" dxfId="552" priority="82" stopIfTrue="1" operator="lessThan">
      <formula>0</formula>
    </cfRule>
  </conditionalFormatting>
  <conditionalFormatting sqref="AC13:AC15">
    <cfRule type="cellIs" dxfId="551" priority="81" stopIfTrue="1" operator="lessThan">
      <formula>0</formula>
    </cfRule>
  </conditionalFormatting>
  <conditionalFormatting sqref="AD13:AD21">
    <cfRule type="cellIs" dxfId="550" priority="80" stopIfTrue="1" operator="lessThan">
      <formula>0</formula>
    </cfRule>
  </conditionalFormatting>
  <conditionalFormatting sqref="AI13:AI21">
    <cfRule type="cellIs" dxfId="549" priority="79" stopIfTrue="1" operator="lessThan">
      <formula>0</formula>
    </cfRule>
  </conditionalFormatting>
  <conditionalFormatting sqref="AT13:AT21">
    <cfRule type="cellIs" dxfId="548" priority="76" stopIfTrue="1" operator="lessThan">
      <formula>0</formula>
    </cfRule>
  </conditionalFormatting>
  <conditionalFormatting sqref="AS13:AS21">
    <cfRule type="cellIs" dxfId="547" priority="77" stopIfTrue="1" operator="lessThan">
      <formula>0</formula>
    </cfRule>
  </conditionalFormatting>
  <conditionalFormatting sqref="AU13:AU21">
    <cfRule type="cellIs" dxfId="546" priority="75" stopIfTrue="1" operator="lessThan">
      <formula>0</formula>
    </cfRule>
  </conditionalFormatting>
  <conditionalFormatting sqref="D53:F53">
    <cfRule type="cellIs" dxfId="545" priority="68" stopIfTrue="1" operator="lessThan">
      <formula>0</formula>
    </cfRule>
  </conditionalFormatting>
  <conditionalFormatting sqref="I53">
    <cfRule type="cellIs" dxfId="544" priority="67" stopIfTrue="1" operator="lessThan">
      <formula>0</formula>
    </cfRule>
  </conditionalFormatting>
  <conditionalFormatting sqref="J53:L53">
    <cfRule type="cellIs" dxfId="543" priority="66" stopIfTrue="1" operator="lessThan">
      <formula>0</formula>
    </cfRule>
  </conditionalFormatting>
  <conditionalFormatting sqref="O53">
    <cfRule type="cellIs" dxfId="542" priority="65" stopIfTrue="1" operator="lessThan">
      <formula>0</formula>
    </cfRule>
  </conditionalFormatting>
  <conditionalFormatting sqref="P53:R53">
    <cfRule type="cellIs" dxfId="541" priority="64" stopIfTrue="1" operator="lessThan">
      <formula>0</formula>
    </cfRule>
  </conditionalFormatting>
  <conditionalFormatting sqref="U53:AD53">
    <cfRule type="cellIs" dxfId="540" priority="63" stopIfTrue="1" operator="lessThan">
      <formula>0</formula>
    </cfRule>
  </conditionalFormatting>
  <conditionalFormatting sqref="AI25:AI28">
    <cfRule type="cellIs" dxfId="539" priority="62" stopIfTrue="1" operator="lessThan">
      <formula>0</formula>
    </cfRule>
  </conditionalFormatting>
  <conditionalFormatting sqref="AI30:AI32">
    <cfRule type="cellIs" dxfId="538" priority="61" stopIfTrue="1" operator="lessThan">
      <formula>0</formula>
    </cfRule>
  </conditionalFormatting>
  <conditionalFormatting sqref="AN25:AR28">
    <cfRule type="cellIs" dxfId="537" priority="59" stopIfTrue="1" operator="lessThan">
      <formula>0</formula>
    </cfRule>
  </conditionalFormatting>
  <conditionalFormatting sqref="AN30:AR32">
    <cfRule type="cellIs" dxfId="536" priority="58" stopIfTrue="1" operator="lessThan">
      <formula>0</formula>
    </cfRule>
  </conditionalFormatting>
  <conditionalFormatting sqref="AN34:AR35">
    <cfRule type="cellIs" dxfId="535" priority="57" stopIfTrue="1" operator="lessThan">
      <formula>0</formula>
    </cfRule>
  </conditionalFormatting>
  <conditionalFormatting sqref="AS25:AV26 AS27:AU27">
    <cfRule type="cellIs" dxfId="534" priority="56" stopIfTrue="1" operator="lessThan">
      <formula>0</formula>
    </cfRule>
  </conditionalFormatting>
  <conditionalFormatting sqref="AS28:AV28">
    <cfRule type="cellIs" dxfId="533" priority="55" stopIfTrue="1" operator="lessThan">
      <formula>0</formula>
    </cfRule>
  </conditionalFormatting>
  <conditionalFormatting sqref="AS30:AV32">
    <cfRule type="cellIs" dxfId="532" priority="54" stopIfTrue="1" operator="lessThan">
      <formula>0</formula>
    </cfRule>
  </conditionalFormatting>
  <conditionalFormatting sqref="AI44:AI47">
    <cfRule type="cellIs" dxfId="531" priority="53" stopIfTrue="1" operator="lessThan">
      <formula>0</formula>
    </cfRule>
  </conditionalFormatting>
  <conditionalFormatting sqref="AI49:AI52">
    <cfRule type="cellIs" dxfId="530" priority="52" stopIfTrue="1" operator="lessThan">
      <formula>0</formula>
    </cfRule>
  </conditionalFormatting>
  <conditionalFormatting sqref="AI53">
    <cfRule type="cellIs" dxfId="529" priority="51" stopIfTrue="1" operator="lessThan">
      <formula>0</formula>
    </cfRule>
  </conditionalFormatting>
  <conditionalFormatting sqref="AI37:AI42">
    <cfRule type="cellIs" dxfId="528" priority="50" stopIfTrue="1" operator="lessThan">
      <formula>0</formula>
    </cfRule>
  </conditionalFormatting>
  <conditionalFormatting sqref="AN37:AR42">
    <cfRule type="cellIs" dxfId="527" priority="49" stopIfTrue="1" operator="lessThan">
      <formula>0</formula>
    </cfRule>
  </conditionalFormatting>
  <conditionalFormatting sqref="AN44:AR47">
    <cfRule type="cellIs" dxfId="526" priority="48" stopIfTrue="1" operator="lessThan">
      <formula>0</formula>
    </cfRule>
  </conditionalFormatting>
  <conditionalFormatting sqref="AN49:AR52">
    <cfRule type="cellIs" dxfId="525" priority="47" stopIfTrue="1" operator="lessThan">
      <formula>0</formula>
    </cfRule>
  </conditionalFormatting>
  <conditionalFormatting sqref="AN53:AP53">
    <cfRule type="cellIs" dxfId="524" priority="46" stopIfTrue="1" operator="lessThan">
      <formula>0</formula>
    </cfRule>
  </conditionalFormatting>
  <conditionalFormatting sqref="AS37:AS42">
    <cfRule type="cellIs" dxfId="523" priority="45" stopIfTrue="1" operator="lessThan">
      <formula>0</formula>
    </cfRule>
  </conditionalFormatting>
  <conditionalFormatting sqref="AS44:AS47">
    <cfRule type="cellIs" dxfId="522" priority="44" stopIfTrue="1" operator="lessThan">
      <formula>0</formula>
    </cfRule>
  </conditionalFormatting>
  <conditionalFormatting sqref="AT37:AT42">
    <cfRule type="cellIs" dxfId="521" priority="41" stopIfTrue="1" operator="lessThan">
      <formula>0</formula>
    </cfRule>
  </conditionalFormatting>
  <conditionalFormatting sqref="AT44:AT47">
    <cfRule type="cellIs" dxfId="520" priority="40" stopIfTrue="1" operator="lessThan">
      <formula>0</formula>
    </cfRule>
  </conditionalFormatting>
  <conditionalFormatting sqref="AU37:AU42">
    <cfRule type="cellIs" dxfId="519" priority="37" stopIfTrue="1" operator="lessThan">
      <formula>0</formula>
    </cfRule>
  </conditionalFormatting>
  <conditionalFormatting sqref="AU44:AU47">
    <cfRule type="cellIs" dxfId="518" priority="36" stopIfTrue="1" operator="lessThan">
      <formula>0</formula>
    </cfRule>
  </conditionalFormatting>
  <conditionalFormatting sqref="AU49:AU52">
    <cfRule type="cellIs" dxfId="517" priority="35" stopIfTrue="1" operator="lessThan">
      <formula>0</formula>
    </cfRule>
  </conditionalFormatting>
  <conditionalFormatting sqref="AU53">
    <cfRule type="cellIs" dxfId="516" priority="34" stopIfTrue="1" operator="lessThan">
      <formula>0</formula>
    </cfRule>
  </conditionalFormatting>
  <conditionalFormatting sqref="AV37:AV42">
    <cfRule type="cellIs" dxfId="515" priority="33" stopIfTrue="1" operator="lessThan">
      <formula>0</formula>
    </cfRule>
  </conditionalFormatting>
  <conditionalFormatting sqref="AV44:AV47">
    <cfRule type="cellIs" dxfId="514" priority="32" stopIfTrue="1" operator="lessThan">
      <formula>0</formula>
    </cfRule>
  </conditionalFormatting>
  <conditionalFormatting sqref="AV49:AV52">
    <cfRule type="cellIs" dxfId="513" priority="31" stopIfTrue="1" operator="lessThan">
      <formula>0</formula>
    </cfRule>
  </conditionalFormatting>
  <conditionalFormatting sqref="AV53">
    <cfRule type="cellIs" dxfId="512" priority="30" stopIfTrue="1" operator="lessThan">
      <formula>0</formula>
    </cfRule>
  </conditionalFormatting>
  <conditionalFormatting sqref="AS35:AV35">
    <cfRule type="cellIs" dxfId="511" priority="29" stopIfTrue="1" operator="lessThan">
      <formula>0</formula>
    </cfRule>
  </conditionalFormatting>
  <conditionalFormatting sqref="AV34">
    <cfRule type="cellIs" dxfId="510" priority="28" stopIfTrue="1" operator="lessThan">
      <formula>0</formula>
    </cfRule>
  </conditionalFormatting>
  <conditionalFormatting sqref="AT34">
    <cfRule type="cellIs" dxfId="509" priority="27" stopIfTrue="1" operator="lessThan">
      <formula>0</formula>
    </cfRule>
  </conditionalFormatting>
  <conditionalFormatting sqref="AW61:AW62">
    <cfRule type="cellIs" dxfId="508" priority="26" stopIfTrue="1" operator="lessThan">
      <formula>0</formula>
    </cfRule>
  </conditionalFormatting>
  <conditionalFormatting sqref="M56:O57 J56:J57">
    <cfRule type="cellIs" dxfId="507" priority="25" stopIfTrue="1" operator="lessThan">
      <formula>0</formula>
    </cfRule>
  </conditionalFormatting>
  <conditionalFormatting sqref="M58:O59 J58:J59">
    <cfRule type="cellIs" dxfId="506" priority="23" stopIfTrue="1" operator="lessThan">
      <formula>0</formula>
    </cfRule>
  </conditionalFormatting>
  <conditionalFormatting sqref="S56:U57 P56:P57">
    <cfRule type="cellIs" dxfId="505" priority="21" stopIfTrue="1" operator="lessThan">
      <formula>0</formula>
    </cfRule>
  </conditionalFormatting>
  <conditionalFormatting sqref="V56:W57">
    <cfRule type="cellIs" dxfId="504" priority="20" stopIfTrue="1" operator="lessThan">
      <formula>0</formula>
    </cfRule>
  </conditionalFormatting>
  <conditionalFormatting sqref="S59:U59 P59">
    <cfRule type="cellIs" dxfId="503" priority="19" stopIfTrue="1" operator="lessThan">
      <formula>0</formula>
    </cfRule>
  </conditionalFormatting>
  <conditionalFormatting sqref="V59:W59">
    <cfRule type="cellIs" dxfId="502" priority="18" stopIfTrue="1" operator="lessThan">
      <formula>0</formula>
    </cfRule>
  </conditionalFormatting>
  <conditionalFormatting sqref="S58:T58 P58">
    <cfRule type="cellIs" dxfId="501" priority="17" stopIfTrue="1" operator="lessThan">
      <formula>0</formula>
    </cfRule>
  </conditionalFormatting>
  <conditionalFormatting sqref="X56:X57">
    <cfRule type="cellIs" dxfId="500" priority="16" stopIfTrue="1" operator="lessThan">
      <formula>0</formula>
    </cfRule>
  </conditionalFormatting>
  <conditionalFormatting sqref="X59">
    <cfRule type="cellIs" dxfId="499" priority="15" stopIfTrue="1" operator="lessThan">
      <formula>0</formula>
    </cfRule>
  </conditionalFormatting>
  <conditionalFormatting sqref="X58">
    <cfRule type="cellIs" dxfId="498" priority="14" stopIfTrue="1" operator="lessThan">
      <formula>0</formula>
    </cfRule>
  </conditionalFormatting>
  <conditionalFormatting sqref="AA56:AA57">
    <cfRule type="cellIs" dxfId="497" priority="13" stopIfTrue="1" operator="lessThan">
      <formula>0</formula>
    </cfRule>
  </conditionalFormatting>
  <conditionalFormatting sqref="AA59">
    <cfRule type="cellIs" dxfId="496" priority="12" stopIfTrue="1" operator="lessThan">
      <formula>0</formula>
    </cfRule>
  </conditionalFormatting>
  <conditionalFormatting sqref="AA58">
    <cfRule type="cellIs" dxfId="495" priority="11" stopIfTrue="1" operator="lessThan">
      <formula>0</formula>
    </cfRule>
  </conditionalFormatting>
  <conditionalFormatting sqref="Q13:R15 P13:P21">
    <cfRule type="cellIs" dxfId="494" priority="87" stopIfTrue="1" operator="lessThan">
      <formula>0</formula>
    </cfRule>
  </conditionalFormatting>
  <conditionalFormatting sqref="AQ7:AR7 AO13:AP15 AN6:AN10 AN13:AN21">
    <cfRule type="cellIs" dxfId="493" priority="9" stopIfTrue="1" operator="lessThan">
      <formula>0</formula>
    </cfRule>
  </conditionalFormatting>
  <conditionalFormatting sqref="AU34">
    <cfRule type="cellIs" dxfId="492" priority="8" stopIfTrue="1" operator="lessThan">
      <formula>0</formula>
    </cfRule>
  </conditionalFormatting>
  <conditionalFormatting sqref="K56">
    <cfRule type="cellIs" dxfId="491" priority="7" stopIfTrue="1" operator="lessThan">
      <formula>0</formula>
    </cfRule>
  </conditionalFormatting>
  <conditionalFormatting sqref="K57">
    <cfRule type="cellIs" dxfId="490" priority="6" stopIfTrue="1" operator="lessThan">
      <formula>0</formula>
    </cfRule>
  </conditionalFormatting>
  <conditionalFormatting sqref="K58">
    <cfRule type="cellIs" dxfId="489" priority="5" stopIfTrue="1" operator="lessThan">
      <formula>0</formula>
    </cfRule>
  </conditionalFormatting>
  <conditionalFormatting sqref="K59">
    <cfRule type="cellIs" dxfId="488" priority="4" stopIfTrue="1" operator="lessThan">
      <formula>0</formula>
    </cfRule>
  </conditionalFormatting>
  <conditionalFormatting sqref="AT52">
    <cfRule type="cellIs" dxfId="487" priority="3" stopIfTrue="1" operator="lessThan">
      <formula>0</formula>
    </cfRule>
  </conditionalFormatting>
  <conditionalFormatting sqref="AT49:AT51">
    <cfRule type="cellIs" dxfId="486" priority="2" stopIfTrue="1" operator="lessThan">
      <formula>0</formula>
    </cfRule>
  </conditionalFormatting>
  <conditionalFormatting sqref="AT53">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26" activePane="bottomRight" state="frozen"/>
      <selection activeCell="Q14" sqref="Q14"/>
      <selection pane="topRight" activeCell="Q14" sqref="Q14"/>
      <selection pane="bottomLeft" activeCell="Q14" sqref="Q14"/>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f>+'[1]Compr. Health Cov. - Small Grp'!$H$66</f>
        <v>2336432.8870326555</v>
      </c>
      <c r="K5" s="118">
        <f>J5</f>
        <v>2336432.8870326555</v>
      </c>
      <c r="L5" s="118"/>
      <c r="M5" s="118"/>
      <c r="N5" s="118"/>
      <c r="O5" s="117"/>
      <c r="P5" s="117">
        <f>+'[1]Compr. Health Cov. - Large Grp'!$H$66</f>
        <v>51642970.997377247</v>
      </c>
      <c r="Q5" s="118">
        <f>P5</f>
        <v>51642970.997377247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f>+'[1]Compr. Health Cov. - Other'!$H$66</f>
        <v>3911008.0528209782</v>
      </c>
      <c r="AU5" s="119"/>
      <c r="AV5" s="312"/>
      <c r="AW5" s="317"/>
    </row>
    <row r="6" spans="2:49" x14ac:dyDescent="0.2">
      <c r="B6" s="176" t="s">
        <v>279</v>
      </c>
      <c r="C6" s="133" t="s">
        <v>8</v>
      </c>
      <c r="D6" s="109"/>
      <c r="E6" s="110"/>
      <c r="F6" s="110"/>
      <c r="G6" s="111"/>
      <c r="H6" s="111"/>
      <c r="I6" s="109"/>
      <c r="J6" s="109">
        <f>+'[1]Compr. Health Cov. - Small Grp'!$H$67</f>
        <v>0</v>
      </c>
      <c r="K6" s="110">
        <f>J6</f>
        <v>0</v>
      </c>
      <c r="L6" s="110"/>
      <c r="M6" s="110"/>
      <c r="N6" s="110"/>
      <c r="O6" s="109"/>
      <c r="P6" s="109">
        <f>+'[1]Compr. Health Cov. - Large Grp'!$H$67</f>
        <v>0</v>
      </c>
      <c r="Q6" s="110">
        <f>P6</f>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f>+'[1]Compr. Health Cov. - Other'!$H$67</f>
        <v>0</v>
      </c>
      <c r="AU6" s="113"/>
      <c r="AV6" s="311"/>
      <c r="AW6" s="318"/>
    </row>
    <row r="7" spans="2:49" x14ac:dyDescent="0.2">
      <c r="B7" s="176" t="s">
        <v>280</v>
      </c>
      <c r="C7" s="133" t="s">
        <v>9</v>
      </c>
      <c r="D7" s="109"/>
      <c r="E7" s="110"/>
      <c r="F7" s="110"/>
      <c r="G7" s="111"/>
      <c r="H7" s="111"/>
      <c r="I7" s="109"/>
      <c r="J7" s="109">
        <f>+'[1]Compr. Health Cov. - Small Grp'!$H$68</f>
        <v>0</v>
      </c>
      <c r="K7" s="110">
        <f>J7</f>
        <v>0</v>
      </c>
      <c r="L7" s="110"/>
      <c r="M7" s="110"/>
      <c r="N7" s="110"/>
      <c r="O7" s="109"/>
      <c r="P7" s="109">
        <f>+'[1]Compr. Health Cov. - Large Grp'!$H$68</f>
        <v>0</v>
      </c>
      <c r="Q7" s="110">
        <f>P7</f>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f>+'[1]Compr. Health Cov. - Other'!$H$68</f>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f>+'[1]Compr. Health Cov. - Small Grp'!$H$70</f>
        <v>0</v>
      </c>
      <c r="K9" s="288"/>
      <c r="L9" s="288"/>
      <c r="M9" s="288"/>
      <c r="N9" s="288"/>
      <c r="O9" s="292"/>
      <c r="P9" s="109">
        <f>+'[1]Compr. Health Cov. - Large Grp'!$H$70</f>
        <v>3427246.3594210735</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f>+'[1]Compr. Health Cov. - Small Grp'!$H$71</f>
        <v>0</v>
      </c>
      <c r="K11" s="110">
        <f>J11</f>
        <v>0</v>
      </c>
      <c r="L11" s="110"/>
      <c r="M11" s="110"/>
      <c r="N11" s="110"/>
      <c r="O11" s="109"/>
      <c r="P11" s="109">
        <f>+'[1]Compr. Health Cov. - Large Grp'!$H$71</f>
        <v>5452955.6303932555</v>
      </c>
      <c r="Q11" s="110">
        <f>P11</f>
        <v>5452955.6303932555</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f>+'[1]Compr. Health Cov. - Other'!$H$71</f>
        <v>0</v>
      </c>
      <c r="AU11" s="113"/>
      <c r="AV11" s="311"/>
      <c r="AW11" s="318"/>
    </row>
    <row r="12" spans="2:49" x14ac:dyDescent="0.2">
      <c r="B12" s="176" t="s">
        <v>283</v>
      </c>
      <c r="C12" s="133" t="s">
        <v>44</v>
      </c>
      <c r="D12" s="109"/>
      <c r="E12" s="289"/>
      <c r="F12" s="289"/>
      <c r="G12" s="289"/>
      <c r="H12" s="289"/>
      <c r="I12" s="293"/>
      <c r="J12" s="109">
        <f>+'[1]Compr. Health Cov. - Small Grp'!$H$72</f>
        <v>0</v>
      </c>
      <c r="K12" s="289"/>
      <c r="L12" s="289"/>
      <c r="M12" s="289"/>
      <c r="N12" s="289"/>
      <c r="O12" s="293"/>
      <c r="P12" s="109">
        <f>+'[1]Compr. Health Cov. - Large Grp'!$H$72</f>
        <v>4523159.3059724588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f>+'[1]Compr. Health Cov. - Other'!$H$72</f>
        <v>0</v>
      </c>
      <c r="AU12" s="113"/>
      <c r="AV12" s="311"/>
      <c r="AW12" s="318"/>
    </row>
    <row r="13" spans="2:49" x14ac:dyDescent="0.2">
      <c r="B13" s="176" t="s">
        <v>284</v>
      </c>
      <c r="C13" s="133" t="s">
        <v>10</v>
      </c>
      <c r="D13" s="109"/>
      <c r="E13" s="110"/>
      <c r="F13" s="110"/>
      <c r="G13" s="110"/>
      <c r="H13" s="110"/>
      <c r="I13" s="109"/>
      <c r="J13" s="109">
        <f>+'[1]Compr. Health Cov. - Small Grp'!$H$74</f>
        <v>0</v>
      </c>
      <c r="K13" s="110">
        <f>J13</f>
        <v>0</v>
      </c>
      <c r="L13" s="110"/>
      <c r="M13" s="110"/>
      <c r="N13" s="110"/>
      <c r="O13" s="109"/>
      <c r="P13" s="109">
        <f>+'[1]Compr. Health Cov. - Large Grp'!$H$74</f>
        <v>0</v>
      </c>
      <c r="Q13" s="110">
        <f>P13</f>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f>+'[1]Compr. Health Cov. - Other'!$H$74</f>
        <v>0</v>
      </c>
      <c r="AU13" s="113"/>
      <c r="AV13" s="311"/>
      <c r="AW13" s="318"/>
    </row>
    <row r="14" spans="2:49" x14ac:dyDescent="0.2">
      <c r="B14" s="176" t="s">
        <v>285</v>
      </c>
      <c r="C14" s="133" t="s">
        <v>11</v>
      </c>
      <c r="D14" s="109"/>
      <c r="E14" s="110"/>
      <c r="F14" s="110"/>
      <c r="G14" s="110"/>
      <c r="H14" s="110"/>
      <c r="I14" s="109"/>
      <c r="J14" s="109">
        <f>+'[1]Compr. Health Cov. - Small Grp'!$H$75</f>
        <v>0</v>
      </c>
      <c r="K14" s="110">
        <f>J14</f>
        <v>0</v>
      </c>
      <c r="L14" s="110"/>
      <c r="M14" s="110"/>
      <c r="N14" s="110"/>
      <c r="O14" s="109"/>
      <c r="P14" s="109">
        <f>+'[1]Compr. Health Cov. - Large Grp'!$H$75</f>
        <v>0</v>
      </c>
      <c r="Q14" s="110">
        <f>P14</f>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f>+'[1]Compr. Health Cov. - Other'!$H$75</f>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2350195.42</v>
      </c>
      <c r="K23" s="288"/>
      <c r="L23" s="288"/>
      <c r="M23" s="288"/>
      <c r="N23" s="288"/>
      <c r="O23" s="292"/>
      <c r="P23" s="109">
        <v>32408116.929492492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2932141.3688002811</v>
      </c>
      <c r="AU23" s="113"/>
      <c r="AV23" s="311"/>
      <c r="AW23" s="318"/>
    </row>
    <row r="24" spans="2:49" ht="28.5" customHeight="1" x14ac:dyDescent="0.2">
      <c r="B24" s="178" t="s">
        <v>114</v>
      </c>
      <c r="C24" s="133"/>
      <c r="D24" s="293"/>
      <c r="E24" s="110"/>
      <c r="F24" s="110"/>
      <c r="G24" s="110"/>
      <c r="H24" s="110"/>
      <c r="I24" s="109"/>
      <c r="J24" s="293"/>
      <c r="K24" s="110">
        <f>[2]MLREstimate!$C$10</f>
        <v>2736454.3450134927</v>
      </c>
      <c r="L24" s="110"/>
      <c r="M24" s="110"/>
      <c r="N24" s="110"/>
      <c r="O24" s="109"/>
      <c r="P24" s="293"/>
      <c r="Q24" s="110">
        <f>[2]MLREstimate!$D$10</f>
        <v>31246167.775305569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130677.76723478347</v>
      </c>
      <c r="K26" s="288"/>
      <c r="L26" s="288"/>
      <c r="M26" s="288"/>
      <c r="N26" s="288"/>
      <c r="O26" s="292"/>
      <c r="P26" s="109">
        <v>4542729.6701030303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244623.13656384917</v>
      </c>
      <c r="AU26" s="113"/>
      <c r="AV26" s="311"/>
      <c r="AW26" s="318"/>
    </row>
    <row r="27" spans="2:49" s="5" customFormat="1" ht="25.5" x14ac:dyDescent="0.2">
      <c r="B27" s="178" t="s">
        <v>85</v>
      </c>
      <c r="C27" s="133"/>
      <c r="D27" s="293"/>
      <c r="E27" s="110"/>
      <c r="F27" s="110"/>
      <c r="G27" s="110"/>
      <c r="H27" s="110"/>
      <c r="I27" s="109"/>
      <c r="J27" s="293"/>
      <c r="K27" s="110">
        <f>[2]MLREstimate!$C$19</f>
        <v>48069.953225509787</v>
      </c>
      <c r="L27" s="110"/>
      <c r="M27" s="110"/>
      <c r="N27" s="110"/>
      <c r="O27" s="109"/>
      <c r="P27" s="293"/>
      <c r="Q27" s="110">
        <f>[2]MLREstimate!$D$19</f>
        <v>759908.28306026664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226384.30717620687</v>
      </c>
      <c r="K28" s="289"/>
      <c r="L28" s="289"/>
      <c r="M28" s="289"/>
      <c r="N28" s="289"/>
      <c r="O28" s="293"/>
      <c r="P28" s="109">
        <v>4914131.9562257454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455194.14817456587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20182.41580234978</v>
      </c>
      <c r="K30" s="288"/>
      <c r="L30" s="288"/>
      <c r="M30" s="288"/>
      <c r="N30" s="288"/>
      <c r="O30" s="292"/>
      <c r="P30" s="109">
        <v>734108.04120102688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664595.40031279204</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38044.365565208383</v>
      </c>
      <c r="K32" s="289"/>
      <c r="L32" s="289"/>
      <c r="M32" s="289"/>
      <c r="N32" s="289"/>
      <c r="O32" s="293"/>
      <c r="P32" s="109">
        <v>791980.46576596482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870873.12748396141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22407.375923670068</v>
      </c>
      <c r="K49" s="110">
        <f>(-1)*[2]MLREstimate!$C$12</f>
        <v>13887.230089773926</v>
      </c>
      <c r="L49" s="110"/>
      <c r="M49" s="110"/>
      <c r="N49" s="110"/>
      <c r="O49" s="109"/>
      <c r="P49" s="109">
        <v>309178.30456660734</v>
      </c>
      <c r="Q49" s="110">
        <f>(-1)*[2]MLREstimate!$D$12</f>
        <v>179283.99978739317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10132.01941899992</v>
      </c>
      <c r="K50" s="289"/>
      <c r="L50" s="289"/>
      <c r="M50" s="289"/>
      <c r="N50" s="289"/>
      <c r="O50" s="293"/>
      <c r="P50" s="109">
        <v>218584.4820991811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2224351.573791048</v>
      </c>
      <c r="K54" s="115">
        <f>K24+K27+K31+K35-K36+K39+K42+K45+K46-K49+K51+K52+K53</f>
        <v>2770637.0681492286</v>
      </c>
      <c r="L54" s="115"/>
      <c r="M54" s="115"/>
      <c r="N54" s="115"/>
      <c r="O54" s="114"/>
      <c r="P54" s="114">
        <v>31888248.396337412</v>
      </c>
      <c r="Q54" s="115">
        <f>Q24+Q27+Q31+Q35-Q36+Q39+Q42+Q45+Q46-Q49+Q51+Q52+Q53</f>
        <v>31826792.058578443</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2515292.6300183954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xWindow="530" yWindow="91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0" zoomScaleNormal="70" workbookViewId="0">
      <pane xSplit="2" ySplit="3" topLeftCell="I30" activePane="bottomRight" state="frozen"/>
      <selection activeCell="Q14" sqref="Q14"/>
      <selection pane="topRight" activeCell="Q14" sqref="Q14"/>
      <selection pane="bottomLeft" activeCell="Q14" sqref="Q14"/>
      <selection pane="bottomRight" activeCell="N64" sqref="N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f>'[3]Pt 1 - Summary of Data'!$L$28+'[3]Pt 2 - Premium and Claims'!$L$67+'[3]Pt 2 - Premium and Claims'!$N$66-'[3]Pt 2 - Premium and Claims'!$O$66</f>
        <v>2512764.4683139133</v>
      </c>
      <c r="I5" s="117">
        <f>'[4]Pt 1 Summary of Data'!$L$28+'[4]Pt 1 Summary of Data'!$L$38+'[4]Pt 1 Summary of Data'!$N$38-'[4]Pt 1 Summary of Data'!$O$38</f>
        <v>1828210.9142737337</v>
      </c>
      <c r="J5" s="346"/>
      <c r="K5" s="346"/>
      <c r="L5" s="312"/>
      <c r="M5" s="117">
        <f>'[3]Pt 1 - Summary of Data'!$Q$28+'[3]Pt 2 - Premium and Claims'!$Q$67+'[3]Pt 2 - Premium and Claims'!$S$67-'[3]Pt 2 - Premium and Claims'!$T$67</f>
        <v>22074873.420666676</v>
      </c>
      <c r="N5" s="117">
        <f>'[4]Pt 1 Summary of Data'!$Q$28+'[4]Pt 1 Summary of Data'!$Q$38+'[4]Pt 1 Summary of Data'!$S$38-'[4]Pt 1 Summary of Data'!$T$38</f>
        <v>28288492.651769988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f>[5]MLREstimate!$C$23</f>
        <v>2416914.1201459719</v>
      </c>
      <c r="I6" s="110">
        <f>[6]MLREstimate!$C$23</f>
        <v>1791532.8639590188</v>
      </c>
      <c r="J6" s="115">
        <f>'Pt 1 Summary of Data'!K12</f>
        <v>2770637.0681492286</v>
      </c>
      <c r="K6" s="115">
        <f>SUM(H6:J6)</f>
        <v>6979084.0522542195</v>
      </c>
      <c r="L6" s="116"/>
      <c r="M6" s="109">
        <f>[5]MLREstimate!$D$23</f>
        <v>21928060.79176607</v>
      </c>
      <c r="N6" s="110">
        <f>[6]MLREstimate!$D$23</f>
        <v>27827144.557158459</v>
      </c>
      <c r="O6" s="115">
        <f>'Pt 1 Summary of Data'!Q12</f>
        <v>31826792.058578443</v>
      </c>
      <c r="P6" s="115">
        <f>SUM(M6:O6)</f>
        <v>81581997.407502979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f>'[4]Pt 4 MLR and Rebate Calculation'!$J$17</f>
        <v>4357</v>
      </c>
      <c r="I7" s="110">
        <f>'[4]Pt 4 MLR and Rebate Calculation'!$K$17</f>
        <v>4522.4031524749953</v>
      </c>
      <c r="J7" s="115">
        <f>SUM('Pt 1 Summary of Data'!J37:J42)</f>
        <v>2557.571926213162</v>
      </c>
      <c r="K7" s="115">
        <f>SUM(H7:J7)</f>
        <v>11436.975078688158</v>
      </c>
      <c r="L7" s="116"/>
      <c r="M7" s="109">
        <f>'[4]Pt 4 MLR and Rebate Calculation'!$N$17</f>
        <v>122704</v>
      </c>
      <c r="N7" s="110">
        <f>'[4]Pt 4 MLR and Rebate Calculation'!$O$17</f>
        <v>142487.57037707989</v>
      </c>
      <c r="O7" s="115">
        <f>SUM('Pt 1 Summary of Data'!P37:P42)</f>
        <v>180355.36125812071</v>
      </c>
      <c r="P7" s="115">
        <f>SUM(M7:O7)</f>
        <v>445546.93163520063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f>+J10</f>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+H6+H7</f>
        <v>2421271.1201459719</v>
      </c>
      <c r="I12" s="114">
        <f t="shared" ref="I12" si="0">+I6+I7</f>
        <v>1796055.2671114937</v>
      </c>
      <c r="J12" s="114">
        <f>+J6+J7-J10-J11</f>
        <v>2773194.6400754419</v>
      </c>
      <c r="K12" s="114">
        <f>+K6+K7</f>
        <v>6990521.0273329075</v>
      </c>
      <c r="L12" s="311"/>
      <c r="M12" s="114">
        <f>+M6+M7</f>
        <v>22050764.79176607</v>
      </c>
      <c r="N12" s="114">
        <f t="shared" ref="N12:P12" si="1">+N6+N7</f>
        <v>27969632.127535541</v>
      </c>
      <c r="O12" s="114">
        <f t="shared" si="1"/>
        <v>32007147.419836562</v>
      </c>
      <c r="P12" s="114">
        <f t="shared" si="1"/>
        <v>82027544.33913818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thickBot="1" x14ac:dyDescent="0.25">
      <c r="B15" s="193" t="s">
        <v>487</v>
      </c>
      <c r="C15" s="117"/>
      <c r="D15" s="118"/>
      <c r="E15" s="106"/>
      <c r="F15" s="106"/>
      <c r="G15" s="107"/>
      <c r="H15" s="117">
        <f>'[4]Pt 4 MLR and Rebate Calculation'!J23</f>
        <v>2703546</v>
      </c>
      <c r="I15" s="117">
        <f>'[4]Pt 4 MLR and Rebate Calculation'!K23</f>
        <v>2701056.1589778741</v>
      </c>
      <c r="J15" s="106">
        <f>'Pt 2 Premium and Claims'!K5-J10-J11</f>
        <v>2336432.8870326555</v>
      </c>
      <c r="K15" s="106">
        <f>SUM(H15:J15)</f>
        <v>7741035.0460105296</v>
      </c>
      <c r="L15" s="107"/>
      <c r="M15" s="117">
        <f>'[4]Pt 4 MLR and Rebate Calculation'!N23</f>
        <v>32955397</v>
      </c>
      <c r="N15" s="118">
        <f>'[4]Pt 4 MLR and Rebate Calculation'!O23</f>
        <v>42073390.83947257</v>
      </c>
      <c r="O15" s="106">
        <f>'Pt 2 Premium and Claims'!P5</f>
        <v>51642970.997377247</v>
      </c>
      <c r="P15" s="106">
        <f>SUM(M15:O15)</f>
        <v>126671758.83684981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3.5" thickTop="1" x14ac:dyDescent="0.2">
      <c r="B16" s="191" t="s">
        <v>313</v>
      </c>
      <c r="C16" s="109"/>
      <c r="D16" s="110"/>
      <c r="E16" s="115"/>
      <c r="F16" s="115"/>
      <c r="G16" s="116"/>
      <c r="H16" s="117">
        <f>'[4]Pt 4 MLR and Rebate Calculation'!J24</f>
        <v>98694</v>
      </c>
      <c r="I16" s="117">
        <f>'[4]Pt 4 MLR and Rebate Calculation'!K24</f>
        <v>518592.64767104882</v>
      </c>
      <c r="J16" s="115">
        <f>+'Pt 1 Summary of Data'!K25+'Pt 1 Summary of Data'!K26+'Pt 1 Summary of Data'!K27+'Pt 1 Summary of Data'!K28+'Pt 1 Summary of Data'!K30+MAX('Pt 1 Summary of Data'!K31,'Pt 1 Summary of Data'!K32)+'Pt 1 Summary of Data'!K34+'Pt 1 Summary of Data'!K35</f>
        <v>15164.452885388546</v>
      </c>
      <c r="K16" s="106">
        <f>SUM(H16:J16)</f>
        <v>632451.10055643728</v>
      </c>
      <c r="L16" s="116"/>
      <c r="M16" s="109">
        <f>'[4]Pt 4 MLR and Rebate Calculation'!N24</f>
        <v>1357008</v>
      </c>
      <c r="N16" s="110">
        <f>'[4]Pt 4 MLR and Rebate Calculation'!O24</f>
        <v>2680817.5774144456</v>
      </c>
      <c r="O16" s="115">
        <f>+'Pt 1 Summary of Data'!P25+'Pt 1 Summary of Data'!P26+'Pt 1 Summary of Data'!P27+'Pt 1 Summary of Data'!P28+'Pt 1 Summary of Data'!P30+MAX('Pt 1 Summary of Data'!P31,'Pt 1 Summary of Data'!P32)+'Pt 1 Summary of Data'!P34+'Pt 1 Summary of Data'!P35</f>
        <v>4185550.5218327376</v>
      </c>
      <c r="P16" s="106">
        <f>SUM(M16:O16)</f>
        <v>8223376.0992471837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f>H15-H16</f>
        <v>2604852</v>
      </c>
      <c r="I17" s="115">
        <f>I15-I16</f>
        <v>2182463.5113068251</v>
      </c>
      <c r="J17" s="115">
        <f>J15-J16</f>
        <v>2321268.4341472671</v>
      </c>
      <c r="K17" s="115">
        <f>K15-K16</f>
        <v>7108583.9454540927</v>
      </c>
      <c r="L17" s="314"/>
      <c r="M17" s="114">
        <f>M15-M16</f>
        <v>31598389</v>
      </c>
      <c r="N17" s="115">
        <f>N15-N16</f>
        <v>39392573.262058124</v>
      </c>
      <c r="O17" s="115">
        <f>O15-O16</f>
        <v>47457420.475544512</v>
      </c>
      <c r="P17" s="115">
        <f>P15-P16</f>
        <v>118448382.73760262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c r="D37" s="122"/>
      <c r="E37" s="256"/>
      <c r="F37" s="256"/>
      <c r="G37" s="312"/>
      <c r="H37" s="121">
        <f>'[4]Pt 4 MLR and Rebate Calculation'!$J$28</f>
        <v>244</v>
      </c>
      <c r="I37" s="122">
        <f>'[4]Pt 4 MLR and Rebate Calculation'!$K$28</f>
        <v>388.16666666666669</v>
      </c>
      <c r="J37" s="256">
        <f>'Pt 1 Summary of Data'!K60</f>
        <v>182</v>
      </c>
      <c r="K37" s="256">
        <f>SUM(H37:J37)</f>
        <v>814.16666666666674</v>
      </c>
      <c r="L37" s="312"/>
      <c r="M37" s="121">
        <f>'[4]Pt 4 MLR and Rebate Calculation'!$N$28</f>
        <v>6118</v>
      </c>
      <c r="N37" s="122">
        <f>'[4]Pt 4 MLR and Rebate Calculation'!$O$28</f>
        <v>7573.333333333333</v>
      </c>
      <c r="O37" s="256">
        <f>'Pt 1 Summary of Data'!P60</f>
        <v>8970.3333333333339</v>
      </c>
      <c r="P37" s="256">
        <f>SUM(M37:O37)</f>
        <v>22661.666666666664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382">
        <f>(0.016+(P37-25000)*(0.026-0.016)/(10000-25000))*0</f>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f>[7]Summary!$B$7</f>
        <v>849.11680263074686</v>
      </c>
      <c r="L39" s="311"/>
      <c r="M39" s="292"/>
      <c r="N39" s="288"/>
      <c r="O39" s="288"/>
      <c r="P39" s="110">
        <f>[7]Summary!$C$7</f>
        <v>837.78785345606866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K38*K40</f>
        <v>0</v>
      </c>
      <c r="L41" s="311"/>
      <c r="M41" s="292"/>
      <c r="N41" s="288"/>
      <c r="O41" s="288"/>
      <c r="P41" s="260">
        <f>P40*P38</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f>H12/H17</f>
        <v>0.92952348929842155</v>
      </c>
      <c r="I44" s="262">
        <f t="shared" ref="I44:P44" si="2">I12/I17</f>
        <v>0.82294858897138856</v>
      </c>
      <c r="J44" s="262">
        <f t="shared" si="2"/>
        <v>1.1946893341933513</v>
      </c>
      <c r="K44" s="262">
        <f t="shared" si="2"/>
        <v>0.9833914997660419</v>
      </c>
      <c r="L44" s="311"/>
      <c r="M44" s="262">
        <f t="shared" si="2"/>
        <v>0.69784458922149706</v>
      </c>
      <c r="N44" s="262">
        <f t="shared" si="2"/>
        <v>0.7100229767034576</v>
      </c>
      <c r="O44" s="262">
        <f t="shared" si="2"/>
        <v>0.67443925731973364</v>
      </c>
      <c r="P44" s="262">
        <f t="shared" si="2"/>
        <v>0.69251721672597999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0</v>
      </c>
      <c r="L46" s="311"/>
      <c r="M46" s="292"/>
      <c r="N46" s="288"/>
      <c r="O46" s="288"/>
      <c r="P46" s="260">
        <f>P41</f>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f>ROUND(K46+K44,3)</f>
        <v>0.98299999999999998</v>
      </c>
      <c r="L47" s="311"/>
      <c r="M47" s="292"/>
      <c r="N47" s="288"/>
      <c r="O47" s="288"/>
      <c r="P47" s="260">
        <f>ROUND(P46+P44,3)</f>
        <v>0.69299999999999995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f>'[4]Pt 4 MLR and Rebate Calculation'!$J$42</f>
        <v>0.8</v>
      </c>
      <c r="I49" s="141">
        <f>'[4]Pt 4 MLR and Rebate Calculation'!$K$42</f>
        <v>0.8</v>
      </c>
      <c r="J49" s="141">
        <v>0.8</v>
      </c>
      <c r="K49" s="141">
        <v>0.8</v>
      </c>
      <c r="L49" s="312"/>
      <c r="M49" s="140">
        <f>'[4]Pt 4 MLR and Rebate Calculation'!$N$42</f>
        <v>0.85</v>
      </c>
      <c r="N49" s="141">
        <f>'[4]Pt 4 MLR and Rebate Calculation'!$O$42</f>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f>K47</f>
        <v>0.98299999999999998</v>
      </c>
      <c r="L50" s="311"/>
      <c r="M50" s="293"/>
      <c r="N50" s="289"/>
      <c r="O50" s="289"/>
      <c r="P50" s="260">
        <f>P47</f>
        <v>0.69299999999999995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f>+J15-J16</f>
        <v>2321268.4341472671</v>
      </c>
      <c r="L51" s="311"/>
      <c r="M51" s="292"/>
      <c r="N51" s="288"/>
      <c r="O51" s="288"/>
      <c r="P51" s="115">
        <f>O15-O16</f>
        <v>47457420.475544512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f>IF(K37&lt;1000,0,MAX(0,(K49-K50))*K51)</f>
        <v>0</v>
      </c>
      <c r="L52" s="311"/>
      <c r="M52" s="292"/>
      <c r="N52" s="288"/>
      <c r="O52" s="288"/>
      <c r="P52" s="383">
        <f>IF(P37&lt;1000,0,MAX(0,(P49-P50))*P51)</f>
        <v>7450815.0146604897</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2" priority="31" stopIfTrue="1" operator="lessThan">
      <formula>0</formula>
    </cfRule>
  </conditionalFormatting>
  <conditionalFormatting sqref="C15:C16">
    <cfRule type="cellIs" dxfId="41" priority="44" stopIfTrue="1" operator="lessThan">
      <formula>0</formula>
    </cfRule>
  </conditionalFormatting>
  <conditionalFormatting sqref="C5:C7">
    <cfRule type="cellIs" dxfId="40" priority="45" stopIfTrue="1" operator="lessThan">
      <formula>0</formula>
    </cfRule>
  </conditionalFormatting>
  <conditionalFormatting sqref="H15:I15">
    <cfRule type="cellIs" dxfId="39" priority="28" stopIfTrue="1" operator="lessThan">
      <formula>0</formula>
    </cfRule>
  </conditionalFormatting>
  <conditionalFormatting sqref="Q37">
    <cfRule type="cellIs" dxfId="38" priority="18" stopIfTrue="1" operator="lessThan">
      <formula>0</formula>
    </cfRule>
  </conditionalFormatting>
  <conditionalFormatting sqref="M37">
    <cfRule type="cellIs" dxfId="37" priority="22" stopIfTrue="1" operator="lessThan">
      <formula>0</formula>
    </cfRule>
  </conditionalFormatting>
  <conditionalFormatting sqref="H49:K49">
    <cfRule type="cellIs" dxfId="36" priority="25" stopIfTrue="1" operator="lessThan">
      <formula>0</formula>
    </cfRule>
  </conditionalFormatting>
  <conditionalFormatting sqref="Q49:T49">
    <cfRule type="cellIs" dxfId="35" priority="17" stopIfTrue="1" operator="lessThan">
      <formula>0</formula>
    </cfRule>
  </conditionalFormatting>
  <conditionalFormatting sqref="M6: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F49">
    <cfRule type="cellIs" dxfId="31" priority="30" stopIfTrue="1" operator="lessThan">
      <formula>0</formula>
    </cfRule>
  </conditionalFormatting>
  <conditionalFormatting sqref="H5: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I5">
    <cfRule type="cellIs" dxfId="15" priority="4" stopIfTrue="1" operator="lessThan">
      <formula>0</formula>
    </cfRule>
  </conditionalFormatting>
  <conditionalFormatting sqref="M5">
    <cfRule type="cellIs" dxfId="14" priority="3" stopIfTrue="1" operator="lessThan">
      <formula>0</formula>
    </cfRule>
  </conditionalFormatting>
  <conditionalFormatting sqref="N5">
    <cfRule type="cellIs" dxfId="13" priority="2" stopIfTrue="1" operator="lessThan">
      <formula>0</formula>
    </cfRule>
  </conditionalFormatting>
  <conditionalFormatting sqref="H16:I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Data'!J56</f>
        <v>0</v>
      </c>
      <c r="E4" s="149">
        <f>'Pt 1 Summary of Data'!P56</f>
        <v>4821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268</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f>'Pt 3 MLR and Rebate Calculation'!K52</f>
        <v>0</v>
      </c>
      <c r="E11" s="119">
        <f>'Pt 3 MLR and Rebate Calculation'!P52</f>
        <v>7450815.0146604897</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f>D11</f>
        <v>0</v>
      </c>
      <c r="E13" s="113">
        <v>6571898.080000001</v>
      </c>
      <c r="F13" s="113"/>
      <c r="G13" s="113"/>
      <c r="H13" s="113"/>
      <c r="I13" s="311"/>
      <c r="J13" s="311"/>
      <c r="K13" s="366"/>
    </row>
    <row r="14" spans="2:11" x14ac:dyDescent="0.2">
      <c r="B14" s="207" t="s">
        <v>95</v>
      </c>
      <c r="C14" s="109"/>
      <c r="D14" s="113">
        <v>0</v>
      </c>
      <c r="E14" s="113">
        <v>878916.96000000043</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3427153.9300000006</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c r="D22" s="212"/>
      <c r="E22" s="212"/>
      <c r="F22" s="212"/>
      <c r="G22" s="212"/>
      <c r="H22" s="212"/>
      <c r="I22" s="359"/>
      <c r="J22" s="359"/>
      <c r="K22" s="368"/>
    </row>
    <row r="23" spans="2:12" s="5" customFormat="1" ht="100.15" customHeight="1" x14ac:dyDescent="0.2">
      <c r="B23" s="102" t="s">
        <v>212</v>
      </c>
      <c r="C23" s="384" t="s">
        <v>501</v>
      </c>
      <c r="D23" s="385"/>
      <c r="E23" s="385"/>
      <c r="F23" s="385"/>
      <c r="G23" s="385"/>
      <c r="H23" s="385"/>
      <c r="I23" s="385"/>
      <c r="J23" s="385"/>
      <c r="K23" s="386"/>
    </row>
    <row r="24" spans="2:12" s="5" customFormat="1" ht="100.15" customHeight="1" thickBot="1" x14ac:dyDescent="0.25">
      <c r="B24" s="101" t="s">
        <v>213</v>
      </c>
      <c r="C24" s="387" t="s">
        <v>502</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70" zoomScaleNormal="7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2015-06-26T13:42:50Z</cp:lastPrinted>
  <dcterms:created xsi:type="dcterms:W3CDTF">2012-03-15T16:14:51Z</dcterms:created>
  <dcterms:modified xsi:type="dcterms:W3CDTF">2015-07-31T17:44:39Z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