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oncurrentCalc="0"/>
</workbook>
</file>

<file path=xl/calcChain.xml><?xml version="1.0" encoding="utf-8"?>
<calcChain xmlns="http://schemas.openxmlformats.org/spreadsheetml/2006/main">
  <c r="F51" i="10" l="1"/>
  <c r="E12" i="10"/>
  <c r="F12" i="10"/>
  <c r="F44" i="10"/>
  <c r="F47" i="10"/>
  <c r="F50" i="10"/>
  <c r="F46" i="10"/>
  <c r="E44" i="10"/>
  <c r="F41" i="10"/>
  <c r="F40" i="10"/>
  <c r="F37" i="10"/>
  <c r="E37" i="10"/>
  <c r="G20" i="10"/>
  <c r="G19" i="10"/>
  <c r="G24" i="10"/>
  <c r="G25" i="10"/>
  <c r="G23" i="10"/>
  <c r="G27" i="10"/>
  <c r="G31" i="10"/>
  <c r="G32" i="10"/>
  <c r="G33" i="10"/>
  <c r="G28" i="10"/>
  <c r="G26" i="10"/>
  <c r="G30" i="10"/>
  <c r="G29" i="10"/>
  <c r="G21" i="10"/>
  <c r="E17" i="10"/>
  <c r="D17" i="10"/>
  <c r="G16" i="10"/>
  <c r="E16" i="10"/>
  <c r="F16" i="10"/>
  <c r="E9" i="10"/>
  <c r="F9" i="10"/>
  <c r="G9" i="10"/>
  <c r="E10" i="10"/>
  <c r="F10" i="10"/>
  <c r="G10" i="10"/>
  <c r="G15" i="10"/>
  <c r="E11" i="10"/>
  <c r="E15" i="10"/>
  <c r="F15" i="10"/>
  <c r="C17" i="10"/>
  <c r="F17" i="10"/>
  <c r="F11" i="10"/>
  <c r="E7" i="10"/>
  <c r="F7" i="10"/>
  <c r="G7" i="10"/>
  <c r="I60" i="4"/>
  <c r="I22" i="4"/>
  <c r="I12" i="4"/>
  <c r="I5" i="4"/>
  <c r="G6" i="10"/>
  <c r="E6" i="10"/>
  <c r="F6" i="10"/>
  <c r="I54" i="18"/>
  <c r="I55" i="18"/>
  <c r="E55" i="18"/>
  <c r="D55" i="18"/>
  <c r="E54" i="18"/>
  <c r="D54" i="18"/>
  <c r="E60" i="4"/>
  <c r="D60" i="4"/>
  <c r="E22" i="4"/>
  <c r="D22" i="4"/>
  <c r="E12" i="4"/>
  <c r="D12" i="4"/>
  <c r="E5" i="4"/>
  <c r="D5" i="4"/>
</calcChain>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<sst xmlns="http://schemas.openxmlformats.org/spreadsheetml/2006/main" count="563" uniqueCount="500">
  <si>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</si>
  <si>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</si>
  <si>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</si>
  <si>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</si>
  <si>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</si>
  <si>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</si>
  <si>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</si>
  <si>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</si>
  <si>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</si>
  <si>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</si>
  <si>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</si>
  <si>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</si>
  <si>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</si>
  <si>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</si>
  <si>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</si>
  <si>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</si>
  <si>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</si>
  <si>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</si>
  <si>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</si>
  <si>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</si>
  <si>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</si>
  <si>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</si>
  <si>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</si>
  <si>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</si>
  <si>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</si>
  <si>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</si>
  <si>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</si>
  <si>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</si>
  <si>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</si>
  <si>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</si>
  <si>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</si>
  <si>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</si>
  <si>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</si>
  <si>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</si>
  <si>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</si>
  <si>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</si>
  <si>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</si>
  <si>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</si>
  <si>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</si>
  <si>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</si>
  <si>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</si>
  <si>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</si>
  <si>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</si>
  <si>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</si>
  <si>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</si>
  <si>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</si>
  <si>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</si>
  <si>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</si>
  <si>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</si>
  <si>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</si>
  <si>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</si>
  <si>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</si>
  <si>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</si>
  <si>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</si>
  <si>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</si>
  <si>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</si>
  <si>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</si>
  <si>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</si>
  <si>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</si>
  <si>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</si>
  <si>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</si>
  <si>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</si>
  <si>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</si>
  <si>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</si>
  <si>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</si>
  <si>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</si>
  <si>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</si>
  <si>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</si>
  <si>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</si>
  <si>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</si>
  <si>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</si>
  <si>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</si>
  <si>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</si>
  <si>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</si>
  <si>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</si>
  <si>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</si>
  <si>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</si>
  <si>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</si>
  <si>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</si>
  <si>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</si>
  <si>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</si>
  <si>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</si>
  <si>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</si>
  <si>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</si>
  <si>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</si>
  <si>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</si>
  <si>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</si>
  <si>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</si>
  <si>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</si>
  <si>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</si>
  <si>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</si>
  <si>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</si>
  <si>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</si>
  <si>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</si>
  <si>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</si>
  <si>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</si>
  <si>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</si>
  <si>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</si>
  <si>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</si>
  <si>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</si>
  <si>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</si>
  <si>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</si>
  <si>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</si>
  <si>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</si>
  <si>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</si>
  <si>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</si>
  <si>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</si>
  <si>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</si>
  <si>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</si>
  <si>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</si>
  <si>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</si>
  <si>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</si>
  <si>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</si>
  <si>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</si>
  <si>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</si>
  <si>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</si>
  <si>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</si>
  <si>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</si>
  <si>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</si>
  <si>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</si>
  <si>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</si>
  <si>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</si>
  <si>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</si>
  <si>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</si>
  <si>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</si>
  <si>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</si>
  <si>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</si>
  <si>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</si>
  <si>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</si>
  <si>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</si>
  <si>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</si>
  <si>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</si>
  <si>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</si>
  <si>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</si>
  <si>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</si>
  <si>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</si>
  <si>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</si>
  <si>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</si>
  <si>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</si>
  <si>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</si>
  <si>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</si>
  <si>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</si>
  <si>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</si>
  <si>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</si>
  <si>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</si>
  <si>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</si>
  <si>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</si>
  <si>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</si>
  <si>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</si>
  <si>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</si>
  <si>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</si>
  <si>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</si>
  <si>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</si>
  <si>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</si>
  <si>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</si>
  <si>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</si>
  <si>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</si>
  <si>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</si>
  <si>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</si>
  <si>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</si>
  <si>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</si>
  <si>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</si>
  <si>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</si>
  <si>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</si>
  <si>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</si>
  <si>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</si>
  <si>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</si>
  <si>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</si>
  <si>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</si>
  <si>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</si>
  <si>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</si>
  <si>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</si>
  <si>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</si>
  <si>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</si>
  <si>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</si>
  <si>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</si>
  <si>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</si>
  <si>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</si>
  <si>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</si>
  <si>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</si>
  <si>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</si>
  <si>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</si>
  <si>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</si>
  <si>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</si>
  <si>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</si>
  <si>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</si>
  <si>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</si>
  <si>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</si>
  <si>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</si>
  <si>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</si>
  <si>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</si>
  <si>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</si>
  <si>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</si>
  <si>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</si>
  <si>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</si>
  <si>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</si>
  <si>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</si>
  <si>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</si>
  <si>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</si>
  <si>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</si>
  <si>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</si>
  <si>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</si>
  <si>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</si>
  <si>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</si>
  <si>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</si>
  <si>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</si>
  <si>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</si>
  <si>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</si>
  <si>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</si>
  <si>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</si>
  <si>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</si>
  <si>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</si>
  <si>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</si>
  <si>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</si>
  <si>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</si>
  <si>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</si>
  <si>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</si>
  <si>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</si>
  <si>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</si>
  <si>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</si>
  <si>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</si>
  <si>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</si>
  <si>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</si>
  <si>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</si>
  <si>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</si>
  <si>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</si>
  <si>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</si>
  <si>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</si>
  <si>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</si>
  <si>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</si>
  <si>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</si>
  <si>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</si>
  <si>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</si>
  <si>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</si>
  <si>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</si>
  <si>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</si>
  <si>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</si>
  <si>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</si>
  <si>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</si>
  <si>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</si>
  <si>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</si>
  <si>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</si>
  <si>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</si>
  <si>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</si>
  <si>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</si>
  <si>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</si>
  <si>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</si>
  <si>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</si>
  <si>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</si>
  <si>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</si>
  <si>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</si>
  <si>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</si>
  <si>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</si>
  <si>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</si>
  <si>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</si>
  <si>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</si>
  <si>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</si>
  <si>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</si>
  <si>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</si>
  <si>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</si>
  <si>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</si>
  <si>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</si>
  <si>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</si>
  <si>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</si>
  <si>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</si>
  <si>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</si>
  <si>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</si>
  <si>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</si>
  <si>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</si>
  <si>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</si>
  <si>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</si>
  <si>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</si>
  <si>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</si>
  <si>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</si>
  <si>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</si>
  <si>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</si>
  <si>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</si>
  <si>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</si>
  <si>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</si>
  <si>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</si>
  <si>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</si>
  <si>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</si>
  <si>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</si>
  <si>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</si>
  <si>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</si>
  <si>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</si>
  <si>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</si>
  <si>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</si>
  <si>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</si>
  <si>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</si>
  <si>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</si>
  <si>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</si>
  <si>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</si>
  <si>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</si>
  <si>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</si>
  <si>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</si>
  <si>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</si>
  <si>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</si>
  <si>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</si>
  <si>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</si>
  <si>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</si>
  <si>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</si>
  <si>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</si>
  <si>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</si>
  <si>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</si>
  <si>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</si>
  <si>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</si>
  <si>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</si>
  <si>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</si>
  <si>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</si>
  <si>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</si>
  <si>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</si>
  <si>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</si>
  <si>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</si>
  <si>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</si>
  <si>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</si>
  <si>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</si>
  <si>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</si>
  <si>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</si>
  <si>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</si>
  <si>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</si>
  <si>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</si>
  <si>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</si>
  <si>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</si>
  <si>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</si>
  <si>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</si>
  <si>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</si>
  <si>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</si>
  <si>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</si>
  <si>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</si>
  <si>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</si>
  <si>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</si>
  <si>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</si>
  <si>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</si>
  <si>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</si>
  <si>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</si>
  <si>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</si>
  <si>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</si>
  <si>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</si>
  <si>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</si>
  <si>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</si>
  <si>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</si>
  <si>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</si>
  <si>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</si>
  <si>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</si>
  <si>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</si>
  <si>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</si>
  <si>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</si>
  <si>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</si>
  <si>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</si>
  <si>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</si>
  <si>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</si>
  <si>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</si>
  <si>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</si>
  <si>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</si>
  <si>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</si>
  <si>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</si>
  <si>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</si>
  <si>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</si>
  <si>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</si>
  <si>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</si>
  <si>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</si>
  <si>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</si>
  <si>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</si>
  <si>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</si>
  <si>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</si>
  <si>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</si>
  <si>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</si>
  <si>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</si>
  <si>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</si>
  <si>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</si>
  <si>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</si>
  <si>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</si>
  <si>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</si>
  <si>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</si>
  <si>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</si>
  <si>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</si>
  <si>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</si>
  <si>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</si>
  <si>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</si>
  <si>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</si>
  <si>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</si>
  <si>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</si>
  <si>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</si>
  <si>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</si>
  <si>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</si>
  <si>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</si>
  <si>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</si>
  <si>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</si>
  <si>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</si>
  <si>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</si>
  <si>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</si>
  <si>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</si>
  <si>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</si>
  <si>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</si>
  <si>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</si>
  <si>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</si>
  <si>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</si>
  <si>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</si>
  <si>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</si>
  <si>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</si>
  <si>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</si>
  <si>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</si>
  <si>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</si>
  <si>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</si>
  <si>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</si>
  <si>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</si>
  <si>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</si>
  <si>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</si>
  <si>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</si>
  <si>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</si>
  <si>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</si>
  <si>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</si>
  <si>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</si>
  <si>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</si>
  <si>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</si>
  <si>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</si>
  <si>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</si>
  <si>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</si>
  <si>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</si>
  <si>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</si>
  <si>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</si>
  <si>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</si>
  <si>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</si>
  <si>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</si>
  <si>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</si>
  <si>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</si>
  <si>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</si>
  <si>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</si>
  <si>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</si>
  <si>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</si>
  <si>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</si>
  <si>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</si>
  <si>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</si>
  <si>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</si>
  <si>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</si>
  <si>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</si>
  <si>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</si>
  <si>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</si>
  <si>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</si>
  <si>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</si>
  <si>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</si>
  <si>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</si>
  <si>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</si>
  <si>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</si>
  <si>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</si>
  <si>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</si>
  <si>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</si>
  <si>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</si>
  <si>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</si>
  <si>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</si>
  <si>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</si>
  <si>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</si>
  <si>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</si>
  <si>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</si>
  <si>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</si>
  <si>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</si>
  <si>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</si>
  <si>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</si>
  <si>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</si>
  <si>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</si>
  <si>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</si>
  <si>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</si>
  <si>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</si>
  <si>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</si>
  <si>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</si>
  <si>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</si>
  <si>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</si>
  <si>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</si>
  <si>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</si>
  <si>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</si>
  <si>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</si>
  <si>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</si>
  <si>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</si>
  <si>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</si>
  <si>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</si>
  <si>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</si>
  <si>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</si>
  <si>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</si>
  <si>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</si>
  <si>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</si>
  <si>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</si>
  <si>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</si>
  <si>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</si>
  <si>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</si>
  <si>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</si>
  <si>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</si>
  <si>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</si>
  <si>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</si>
  <si>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</si>
  <si>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</si>
  <si>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</si>
  <si>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</si>
  <si>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</si>
  <si>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Health Ventures Inc</t>
  </si>
  <si>
    <t>2014</t>
  </si>
  <si>
    <t>10065 E Harvard Ave, Suite 600 Denver, CO 80231</t>
  </si>
  <si>
    <t>462402685</t>
  </si>
  <si>
    <t>11555</t>
  </si>
  <si>
    <t>765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</si>
</sst>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0"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scheme val="minor"/>
    </font>
    <font>
      <sz val="12"/>
      <color indexed="8"/>
      <name val="Verdan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48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43" fontId="32" fillId="0" borderId="0" applyFont="0" applyFill="0" applyBorder="0" applyAlignment="0" applyProtection="0"/>
    <xf numFmtId="9" fontId="32" fillId="0" borderId="0" applyFont="0" applyFill="0" applyBorder="0" applyAlignment="0" applyProtection="0"/>
    <xf numFmtId="0" fontId="1" fillId="0" borderId="0"/>
    <xf numFmtId="44" fontId="32" fillId="0" borderId="0" applyFont="0" applyFill="0" applyBorder="0" applyAlignment="0" applyProtection="0"/>
    <xf numFmtId="0" fontId="33" fillId="0" borderId="0" applyNumberFormat="0" applyFill="0" applyBorder="0" applyProtection="0">
      <alignment vertical="top"/>
    </xf>
    <xf numFmtId="0" fontId="34" fillId="0" borderId="0" applyNumberFormat="0" applyFill="0" applyBorder="0" applyAlignment="0" applyProtection="0"/>
    <xf numFmtId="0" fontId="35" fillId="0" borderId="106" applyNumberFormat="0" applyFill="0" applyAlignment="0" applyProtection="0"/>
    <xf numFmtId="0" fontId="36" fillId="0" borderId="107" applyNumberFormat="0" applyFill="0" applyAlignment="0" applyProtection="0"/>
    <xf numFmtId="0" fontId="37" fillId="0" borderId="0" applyNumberFormat="0" applyFill="0" applyBorder="0" applyAlignment="0" applyProtection="0"/>
    <xf numFmtId="0" fontId="38" fillId="30" borderId="108" applyNumberFormat="0" applyAlignment="0" applyProtection="0"/>
    <xf numFmtId="0" fontId="39" fillId="31" borderId="108" applyNumberFormat="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8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80"/>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70"/>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3"/>
    <cellStyle name="Explanatory Text" xfId="103"/>
    <cellStyle name="Explanatory Text 2" xfId="104"/>
    <cellStyle name="Good" xfId="105"/>
    <cellStyle name="Good 2" xfId="106"/>
    <cellStyle name="Heading 1" xfId="107"/>
    <cellStyle name="Heading 1 2" xfId="108"/>
    <cellStyle name="Heading 1 3" xfId="476"/>
    <cellStyle name="Heading 2" xfId="109"/>
    <cellStyle name="Heading 2 2" xfId="110"/>
    <cellStyle name="Heading 2 3" xfId="477"/>
    <cellStyle name="Heading 3" xfId="111"/>
    <cellStyle name="Heading 3 2" xfId="112"/>
    <cellStyle name="Heading 4" xfId="113"/>
    <cellStyle name="Heading 4 2" xfId="114"/>
    <cellStyle name="Heading 4 3" xfId="478"/>
    <cellStyle name="Input" xfId="115"/>
    <cellStyle name="Input 10" xfId="47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28" xfId="474"/>
    <cellStyle name="Normal 153" xfId="472"/>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Percent 5" xfId="471"/>
    <cellStyle name="Title" xfId="190"/>
    <cellStyle name="Title 2" xfId="191"/>
    <cellStyle name="Title 3" xfId="475"/>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2" sqref="C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141</v>
      </c>
    </row>
    <row r="13" spans="1:6" x14ac:dyDescent="0.2">
      <c r="B13" s="232" t="s">
        <v>50</v>
      </c>
      <c r="C13" s="378" t="s">
        <v>141</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868031</v>
      </c>
      <c r="E5" s="106">
        <f>'Pt 2 Premium and Claims'!E5+'Pt 2 Premium and Claims'!E6-'Pt 2 Premium and Claims'!E7-'Pt 2 Premium and Claims'!E13+'Pt 2 Premium and Claims'!E14+'Pt 2 Premium and Claims'!E15+'Pt 2 Premium and Claims'!E16+'Pt 2 Premium and Claims'!E17</f>
        <v>868031</v>
      </c>
      <c r="F5" s="106"/>
      <c r="G5" s="106"/>
      <c r="H5" s="106"/>
      <c r="I5" s="105">
        <f>'Pt 2 Premium and Claims'!I5+'Pt 2 Premium and Claims'!I6-'Pt 2 Premium and Claims'!I7-'Pt 2 Premium and Claims'!I13+'Pt 2 Premium and Claims'!I14+'Pt 2 Premium and Claims'!I15+'Pt 2 Premium and Claims'!I16+'Pt 2 Premium and Claims'!I17</f>
        <v>773318</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878280</v>
      </c>
      <c r="E12" s="106">
        <f>'Pt 2 Premium and Claims'!E54</f>
        <v>826272</v>
      </c>
      <c r="F12" s="106"/>
      <c r="G12" s="106"/>
      <c r="H12" s="106"/>
      <c r="I12" s="105">
        <f>E12</f>
        <v>826272</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614988</v>
      </c>
      <c r="E13" s="110">
        <v>614988</v>
      </c>
      <c r="F13" s="110"/>
      <c r="G13" s="289"/>
      <c r="H13" s="290"/>
      <c r="I13" s="109">
        <v>614988</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9813</v>
      </c>
      <c r="E14" s="110">
        <v>9813</v>
      </c>
      <c r="F14" s="110"/>
      <c r="G14" s="288"/>
      <c r="H14" s="291"/>
      <c r="I14" s="109">
        <v>9813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10">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160</v>
      </c>
      <c r="E26" s="110">
        <v>160</v>
      </c>
      <c r="F26" s="110"/>
      <c r="G26" s="110"/>
      <c r="H26" s="110"/>
      <c r="I26" s="110">
        <v>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10">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10">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10">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7219</v>
      </c>
      <c r="E31" s="110">
        <v>7219</v>
      </c>
      <c r="F31" s="110"/>
      <c r="G31" s="110"/>
      <c r="H31" s="110"/>
      <c r="I31" s="110">
        <v>7219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10">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4835</v>
      </c>
      <c r="E34" s="110">
        <v>4835</v>
      </c>
      <c r="F34" s="110"/>
      <c r="G34" s="110"/>
      <c r="H34" s="110"/>
      <c r="I34" s="110">
        <v>4835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10">
        <v>0</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8">
        <v>0</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10">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10">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10">
        <v>0</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10">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10">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19826</v>
      </c>
      <c r="E44" s="118">
        <v>19826</v>
      </c>
      <c r="F44" s="118"/>
      <c r="G44" s="118"/>
      <c r="H44" s="118"/>
      <c r="I44" s="118">
        <v>19826</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244823</v>
      </c>
      <c r="E45" s="110">
        <v>244823</v>
      </c>
      <c r="F45" s="110"/>
      <c r="G45" s="110"/>
      <c r="H45" s="110"/>
      <c r="I45" s="110">
        <v>244823</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451476</v>
      </c>
      <c r="E46" s="110">
        <v>451476</v>
      </c>
      <c r="F46" s="110"/>
      <c r="G46" s="110"/>
      <c r="H46" s="110"/>
      <c r="I46" s="110">
        <v>451476</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10">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45536</v>
      </c>
      <c r="E49" s="110">
        <v>45536</v>
      </c>
      <c r="F49" s="110"/>
      <c r="G49" s="110"/>
      <c r="H49" s="110"/>
      <c r="I49" s="110">
        <v>45536</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10">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2409169.75</v>
      </c>
      <c r="E51" s="110">
        <v>2409169.75</v>
      </c>
      <c r="F51" s="110"/>
      <c r="G51" s="110"/>
      <c r="H51" s="110"/>
      <c r="I51" s="110">
        <v>2409169.75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10">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10">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73</v>
      </c>
      <c r="E56" s="122">
        <v>73</v>
      </c>
      <c r="F56" s="122"/>
      <c r="G56" s="122"/>
      <c r="H56" s="122"/>
      <c r="I56" s="122">
        <v>73</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73</v>
      </c>
      <c r="E57" s="125">
        <v>73</v>
      </c>
      <c r="F57" s="125"/>
      <c r="G57" s="125"/>
      <c r="H57" s="125"/>
      <c r="I57" s="125">
        <v>73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921</v>
      </c>
      <c r="E59" s="125">
        <v>921</v>
      </c>
      <c r="F59" s="125"/>
      <c r="G59" s="125"/>
      <c r="H59" s="125"/>
      <c r="I59" s="125">
        <v>921</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76.75</v>
      </c>
      <c r="E60" s="128">
        <f t="shared" ref="E60" si="0">E59/12</f>
        <v>76.75</v>
      </c>
      <c r="F60" s="128"/>
      <c r="G60" s="128"/>
      <c r="H60" s="128"/>
      <c r="I60" s="128">
        <f t="shared" ref="I60" si="1">I59/12</f>
        <v>76.75</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H52 D25:AD28 D30:AD32 D34:AD35 D37:AD42 D44:AD47 J49:AD52">
    <cfRule type="cellIs" dxfId="568" priority="38" stopIfTrue="1" operator="lessThan">
      <formula>0</formula>
    </cfRule>
  </conditionalFormatting>
  <conditionalFormatting sqref="AS53">
    <cfRule type="cellIs" dxfId="567" priority="37" stopIfTrue="1" operator="lessThan">
      <formula>0</formula>
    </cfRule>
  </conditionalFormatting>
  <conditionalFormatting sqref="G56:H57 G59:H59 D59 D56:D57 G7:I7 E13:F15 D6:D10 D13:D21">
    <cfRule type="cellIs" dxfId="566" priority="100" stopIfTrue="1" operator="lessThan">
      <formula>0</formula>
    </cfRule>
  </conditionalFormatting>
  <conditionalFormatting sqref="AI34:AI35">
    <cfRule type="cellIs" dxfId="565" priority="55" stopIfTrue="1" operator="lessThan">
      <formula>0</formula>
    </cfRule>
  </conditionalFormatting>
  <conditionalFormatting sqref="AQ56:AR57 AQ59:AR59 AN59 AN56:AN57">
    <cfRule type="cellIs" dxfId="564" priority="5" stopIfTrue="1" operator="lessThan">
      <formula>0</formula>
    </cfRule>
  </conditionalFormatting>
  <conditionalFormatting sqref="M7:O7 J6:J10">
    <cfRule type="cellIs" dxfId="563" priority="97" stopIfTrue="1" operator="lessThan">
      <formula>0</formula>
    </cfRule>
  </conditionalFormatting>
  <conditionalFormatting sqref="S7:T7 P6:P10">
    <cfRule type="cellIs" dxfId="562" priority="95" stopIfTrue="1" operator="lessThan">
      <formula>0</formula>
    </cfRule>
  </conditionalFormatting>
  <conditionalFormatting sqref="U6:U10">
    <cfRule type="cellIs" dxfId="561" priority="94" stopIfTrue="1" operator="lessThan">
      <formula>0</formula>
    </cfRule>
  </conditionalFormatting>
  <conditionalFormatting sqref="X6:X10">
    <cfRule type="cellIs" dxfId="560" priority="93" stopIfTrue="1" operator="lessThan">
      <formula>0</formula>
    </cfRule>
  </conditionalFormatting>
  <conditionalFormatting sqref="AA6:AA10">
    <cfRule type="cellIs" dxfId="559" priority="92" stopIfTrue="1" operator="lessThan">
      <formula>0</formula>
    </cfRule>
  </conditionalFormatting>
  <conditionalFormatting sqref="AD6:AD10">
    <cfRule type="cellIs" dxfId="558" priority="91" stopIfTrue="1" operator="lessThan">
      <formula>0</formula>
    </cfRule>
  </conditionalFormatting>
  <conditionalFormatting sqref="AI6:AI10">
    <cfRule type="cellIs" dxfId="557" priority="90" stopIfTrue="1" operator="lessThan">
      <formula>0</formula>
    </cfRule>
  </conditionalFormatting>
  <conditionalFormatting sqref="AT6:AT10">
    <cfRule type="cellIs" dxfId="556" priority="87" stopIfTrue="1" operator="lessThan">
      <formula>0</formula>
    </cfRule>
  </conditionalFormatting>
  <conditionalFormatting sqref="AS6:AS10">
    <cfRule type="cellIs" dxfId="555" priority="88" stopIfTrue="1" operator="lessThan">
      <formula>0</formula>
    </cfRule>
  </conditionalFormatting>
  <conditionalFormatting sqref="AU6:AU10">
    <cfRule type="cellIs" dxfId="554" priority="86" stopIfTrue="1" operator="lessThan">
      <formula>0</formula>
    </cfRule>
  </conditionalFormatting>
  <conditionalFormatting sqref="I13:I15">
    <cfRule type="cellIs" dxfId="553" priority="85" stopIfTrue="1" operator="lessThan">
      <formula>0</formula>
    </cfRule>
  </conditionalFormatting>
  <conditionalFormatting sqref="K13:L15 J13:J21">
    <cfRule type="cellIs" dxfId="552" priority="84" stopIfTrue="1" operator="lessThan">
      <formula>0</formula>
    </cfRule>
  </conditionalFormatting>
  <conditionalFormatting sqref="O13:O15">
    <cfRule type="cellIs" dxfId="551" priority="83" stopIfTrue="1" operator="lessThan">
      <formula>0</formula>
    </cfRule>
  </conditionalFormatting>
  <conditionalFormatting sqref="V13:V15 U13:U21">
    <cfRule type="cellIs" dxfId="550" priority="81" stopIfTrue="1" operator="lessThan">
      <formula>0</formula>
    </cfRule>
  </conditionalFormatting>
  <conditionalFormatting sqref="W13:W15">
    <cfRule type="cellIs" dxfId="549" priority="80" stopIfTrue="1" operator="lessThan">
      <formula>0</formula>
    </cfRule>
  </conditionalFormatting>
  <conditionalFormatting sqref="Y13:Y15 X13:X21">
    <cfRule type="cellIs" dxfId="548" priority="79" stopIfTrue="1" operator="lessThan">
      <formula>0</formula>
    </cfRule>
  </conditionalFormatting>
  <conditionalFormatting sqref="Z13:Z15">
    <cfRule type="cellIs" dxfId="547" priority="78" stopIfTrue="1" operator="lessThan">
      <formula>0</formula>
    </cfRule>
  </conditionalFormatting>
  <conditionalFormatting sqref="AB13:AB15 AA13:AA21">
    <cfRule type="cellIs" dxfId="546" priority="77" stopIfTrue="1" operator="lessThan">
      <formula>0</formula>
    </cfRule>
  </conditionalFormatting>
  <conditionalFormatting sqref="AC13:AC15">
    <cfRule type="cellIs" dxfId="545" priority="76" stopIfTrue="1" operator="lessThan">
      <formula>0</formula>
    </cfRule>
  </conditionalFormatting>
  <conditionalFormatting sqref="AD13:AD21">
    <cfRule type="cellIs" dxfId="544" priority="75" stopIfTrue="1" operator="lessThan">
      <formula>0</formula>
    </cfRule>
  </conditionalFormatting>
  <conditionalFormatting sqref="AI13:AI21">
    <cfRule type="cellIs" dxfId="543" priority="74" stopIfTrue="1" operator="lessThan">
      <formula>0</formula>
    </cfRule>
  </conditionalFormatting>
  <conditionalFormatting sqref="AT13:AT21">
    <cfRule type="cellIs" dxfId="542" priority="71" stopIfTrue="1" operator="lessThan">
      <formula>0</formula>
    </cfRule>
  </conditionalFormatting>
  <conditionalFormatting sqref="AS13:AS21">
    <cfRule type="cellIs" dxfId="541" priority="72" stopIfTrue="1" operator="lessThan">
      <formula>0</formula>
    </cfRule>
  </conditionalFormatting>
  <conditionalFormatting sqref="AU13:AU21">
    <cfRule type="cellIs" dxfId="540" priority="70" stopIfTrue="1" operator="lessThan">
      <formula>0</formula>
    </cfRule>
  </conditionalFormatting>
  <conditionalFormatting sqref="D53:F53">
    <cfRule type="cellIs" dxfId="539" priority="63" stopIfTrue="1" operator="lessThan">
      <formula>0</formula>
    </cfRule>
  </conditionalFormatting>
  <conditionalFormatting sqref="J53:L53">
    <cfRule type="cellIs" dxfId="538" priority="61" stopIfTrue="1" operator="lessThan">
      <formula>0</formula>
    </cfRule>
  </conditionalFormatting>
  <conditionalFormatting sqref="O53">
    <cfRule type="cellIs" dxfId="537" priority="60" stopIfTrue="1" operator="lessThan">
      <formula>0</formula>
    </cfRule>
  </conditionalFormatting>
  <conditionalFormatting sqref="P53:R53">
    <cfRule type="cellIs" dxfId="536" priority="59" stopIfTrue="1" operator="lessThan">
      <formula>0</formula>
    </cfRule>
  </conditionalFormatting>
  <conditionalFormatting sqref="U53:AD53">
    <cfRule type="cellIs" dxfId="535" priority="58" stopIfTrue="1" operator="lessThan">
      <formula>0</formula>
    </cfRule>
  </conditionalFormatting>
  <conditionalFormatting sqref="AI25:AI28">
    <cfRule type="cellIs" dxfId="534" priority="57" stopIfTrue="1" operator="lessThan">
      <formula>0</formula>
    </cfRule>
  </conditionalFormatting>
  <conditionalFormatting sqref="AI30:AI32">
    <cfRule type="cellIs" dxfId="533" priority="56" stopIfTrue="1" operator="lessThan">
      <formula>0</formula>
    </cfRule>
  </conditionalFormatting>
  <conditionalFormatting sqref="AN25:AR28">
    <cfRule type="cellIs" dxfId="532" priority="54" stopIfTrue="1" operator="lessThan">
      <formula>0</formula>
    </cfRule>
  </conditionalFormatting>
  <conditionalFormatting sqref="AN30:AR32">
    <cfRule type="cellIs" dxfId="531" priority="53" stopIfTrue="1" operator="lessThan">
      <formula>0</formula>
    </cfRule>
  </conditionalFormatting>
  <conditionalFormatting sqref="AN34:AR35">
    <cfRule type="cellIs" dxfId="530" priority="52" stopIfTrue="1" operator="lessThan">
      <formula>0</formula>
    </cfRule>
  </conditionalFormatting>
  <conditionalFormatting sqref="AS25:AV26 AS27:AU27">
    <cfRule type="cellIs" dxfId="529" priority="51" stopIfTrue="1" operator="lessThan">
      <formula>0</formula>
    </cfRule>
  </conditionalFormatting>
  <conditionalFormatting sqref="AS28:AV28">
    <cfRule type="cellIs" dxfId="528" priority="50" stopIfTrue="1" operator="lessThan">
      <formula>0</formula>
    </cfRule>
  </conditionalFormatting>
  <conditionalFormatting sqref="AS30:AV32">
    <cfRule type="cellIs" dxfId="527" priority="49" stopIfTrue="1" operator="lessThan">
      <formula>0</formula>
    </cfRule>
  </conditionalFormatting>
  <conditionalFormatting sqref="AI44:AI47">
    <cfRule type="cellIs" dxfId="526" priority="48" stopIfTrue="1" operator="lessThan">
      <formula>0</formula>
    </cfRule>
  </conditionalFormatting>
  <conditionalFormatting sqref="AI49:AI52">
    <cfRule type="cellIs" dxfId="525" priority="47" stopIfTrue="1" operator="lessThan">
      <formula>0</formula>
    </cfRule>
  </conditionalFormatting>
  <conditionalFormatting sqref="AI53">
    <cfRule type="cellIs" dxfId="524" priority="46" stopIfTrue="1" operator="lessThan">
      <formula>0</formula>
    </cfRule>
  </conditionalFormatting>
  <conditionalFormatting sqref="AI37:AI42">
    <cfRule type="cellIs" dxfId="523" priority="45" stopIfTrue="1" operator="lessThan">
      <formula>0</formula>
    </cfRule>
  </conditionalFormatting>
  <conditionalFormatting sqref="AN37:AR42">
    <cfRule type="cellIs" dxfId="522" priority="44" stopIfTrue="1" operator="lessThan">
      <formula>0</formula>
    </cfRule>
  </conditionalFormatting>
  <conditionalFormatting sqref="AN44:AR47">
    <cfRule type="cellIs" dxfId="521" priority="43" stopIfTrue="1" operator="lessThan">
      <formula>0</formula>
    </cfRule>
  </conditionalFormatting>
  <conditionalFormatting sqref="AN49:AR52">
    <cfRule type="cellIs" dxfId="520" priority="42" stopIfTrue="1" operator="lessThan">
      <formula>0</formula>
    </cfRule>
  </conditionalFormatting>
  <conditionalFormatting sqref="AN53:AP53">
    <cfRule type="cellIs" dxfId="519" priority="41" stopIfTrue="1" operator="lessThan">
      <formula>0</formula>
    </cfRule>
  </conditionalFormatting>
  <conditionalFormatting sqref="AS37:AS42">
    <cfRule type="cellIs" dxfId="518" priority="40" stopIfTrue="1" operator="lessThan">
      <formula>0</formula>
    </cfRule>
  </conditionalFormatting>
  <conditionalFormatting sqref="AS44:AS47">
    <cfRule type="cellIs" dxfId="517" priority="39" stopIfTrue="1" operator="lessThan">
      <formula>0</formula>
    </cfRule>
  </conditionalFormatting>
  <conditionalFormatting sqref="AT37:AT42">
    <cfRule type="cellIs" dxfId="516" priority="36" stopIfTrue="1" operator="lessThan">
      <formula>0</formula>
    </cfRule>
  </conditionalFormatting>
  <conditionalFormatting sqref="AT44:AT47">
    <cfRule type="cellIs" dxfId="515" priority="35" stopIfTrue="1" operator="lessThan">
      <formula>0</formula>
    </cfRule>
  </conditionalFormatting>
  <conditionalFormatting sqref="AT49:AT52">
    <cfRule type="cellIs" dxfId="514" priority="34" stopIfTrue="1" operator="lessThan">
      <formula>0</formula>
    </cfRule>
  </conditionalFormatting>
  <conditionalFormatting sqref="AT53">
    <cfRule type="cellIs" dxfId="513" priority="33" stopIfTrue="1" operator="lessThan">
      <formula>0</formula>
    </cfRule>
  </conditionalFormatting>
  <conditionalFormatting sqref="AU37:AU42">
    <cfRule type="cellIs" dxfId="512" priority="32" stopIfTrue="1" operator="lessThan">
      <formula>0</formula>
    </cfRule>
  </conditionalFormatting>
  <conditionalFormatting sqref="AU44:AU47">
    <cfRule type="cellIs" dxfId="511" priority="31" stopIfTrue="1" operator="lessThan">
      <formula>0</formula>
    </cfRule>
  </conditionalFormatting>
  <conditionalFormatting sqref="AU49:AU52">
    <cfRule type="cellIs" dxfId="510" priority="30" stopIfTrue="1" operator="lessThan">
      <formula>0</formula>
    </cfRule>
  </conditionalFormatting>
  <conditionalFormatting sqref="AU53">
    <cfRule type="cellIs" dxfId="509" priority="29" stopIfTrue="1" operator="lessThan">
      <formula>0</formula>
    </cfRule>
  </conditionalFormatting>
  <conditionalFormatting sqref="AV37:AV42">
    <cfRule type="cellIs" dxfId="508" priority="28" stopIfTrue="1" operator="lessThan">
      <formula>0</formula>
    </cfRule>
  </conditionalFormatting>
  <conditionalFormatting sqref="AV44:AV47">
    <cfRule type="cellIs" dxfId="507" priority="27" stopIfTrue="1" operator="lessThan">
      <formula>0</formula>
    </cfRule>
  </conditionalFormatting>
  <conditionalFormatting sqref="AV49:AV52">
    <cfRule type="cellIs" dxfId="506" priority="26" stopIfTrue="1" operator="lessThan">
      <formula>0</formula>
    </cfRule>
  </conditionalFormatting>
  <conditionalFormatting sqref="AV53">
    <cfRule type="cellIs" dxfId="505" priority="25" stopIfTrue="1" operator="lessThan">
      <formula>0</formula>
    </cfRule>
  </conditionalFormatting>
  <conditionalFormatting sqref="AS35:AV35">
    <cfRule type="cellIs" dxfId="504" priority="24" stopIfTrue="1" operator="lessThan">
      <formula>0</formula>
    </cfRule>
  </conditionalFormatting>
  <conditionalFormatting sqref="AV34">
    <cfRule type="cellIs" dxfId="503" priority="23" stopIfTrue="1" operator="lessThan">
      <formula>0</formula>
    </cfRule>
  </conditionalFormatting>
  <conditionalFormatting sqref="AT34">
    <cfRule type="cellIs" dxfId="502" priority="22" stopIfTrue="1" operator="lessThan">
      <formula>0</formula>
    </cfRule>
  </conditionalFormatting>
  <conditionalFormatting sqref="AW61:AW62">
    <cfRule type="cellIs" dxfId="501" priority="21" stopIfTrue="1" operator="lessThan">
      <formula>0</formula>
    </cfRule>
  </conditionalFormatting>
  <conditionalFormatting sqref="M56:O57 J56:J57">
    <cfRule type="cellIs" dxfId="500" priority="20" stopIfTrue="1" operator="lessThan">
      <formula>0</formula>
    </cfRule>
  </conditionalFormatting>
  <conditionalFormatting sqref="M58:O59 J58:J59">
    <cfRule type="cellIs" dxfId="499" priority="18" stopIfTrue="1" operator="lessThan">
      <formula>0</formula>
    </cfRule>
  </conditionalFormatting>
  <conditionalFormatting sqref="S56:U57 P56:P57">
    <cfRule type="cellIs" dxfId="498" priority="16" stopIfTrue="1" operator="lessThan">
      <formula>0</formula>
    </cfRule>
  </conditionalFormatting>
  <conditionalFormatting sqref="V56:W57">
    <cfRule type="cellIs" dxfId="497" priority="15" stopIfTrue="1" operator="lessThan">
      <formula>0</formula>
    </cfRule>
  </conditionalFormatting>
  <conditionalFormatting sqref="S59:U59 P59">
    <cfRule type="cellIs" dxfId="496" priority="14" stopIfTrue="1" operator="lessThan">
      <formula>0</formula>
    </cfRule>
  </conditionalFormatting>
  <conditionalFormatting sqref="V59:W59">
    <cfRule type="cellIs" dxfId="495" priority="13" stopIfTrue="1" operator="lessThan">
      <formula>0</formula>
    </cfRule>
  </conditionalFormatting>
  <conditionalFormatting sqref="S58:T58 P58">
    <cfRule type="cellIs" dxfId="494" priority="12" stopIfTrue="1" operator="lessThan">
      <formula>0</formula>
    </cfRule>
  </conditionalFormatting>
  <conditionalFormatting sqref="X56:X57">
    <cfRule type="cellIs" dxfId="493" priority="11" stopIfTrue="1" operator="lessThan">
      <formula>0</formula>
    </cfRule>
  </conditionalFormatting>
  <conditionalFormatting sqref="X59">
    <cfRule type="cellIs" dxfId="492" priority="10" stopIfTrue="1" operator="lessThan">
      <formula>0</formula>
    </cfRule>
  </conditionalFormatting>
  <conditionalFormatting sqref="X58">
    <cfRule type="cellIs" dxfId="491" priority="9" stopIfTrue="1" operator="lessThan">
      <formula>0</formula>
    </cfRule>
  </conditionalFormatting>
  <conditionalFormatting sqref="AA56:AA57">
    <cfRule type="cellIs" dxfId="490" priority="8" stopIfTrue="1" operator="lessThan">
      <formula>0</formula>
    </cfRule>
  </conditionalFormatting>
  <conditionalFormatting sqref="AA59">
    <cfRule type="cellIs" dxfId="489" priority="7" stopIfTrue="1" operator="lessThan">
      <formula>0</formula>
    </cfRule>
  </conditionalFormatting>
  <conditionalFormatting sqref="AA58">
    <cfRule type="cellIs" dxfId="488" priority="6" stopIfTrue="1" operator="lessThan">
      <formula>0</formula>
    </cfRule>
  </conditionalFormatting>
  <conditionalFormatting sqref="Q13:R15 P13:P21">
    <cfRule type="cellIs" dxfId="487" priority="82" stopIfTrue="1" operator="lessThan">
      <formula>0</formula>
    </cfRule>
  </conditionalFormatting>
  <conditionalFormatting sqref="AQ7:AR7 AO13:AP15 AN6:AN10 AN13:AN21">
    <cfRule type="cellIs" dxfId="486" priority="4" stopIfTrue="1" operator="lessThan">
      <formula>0</formula>
    </cfRule>
  </conditionalFormatting>
  <conditionalFormatting sqref="AU34">
    <cfRule type="cellIs" dxfId="485" priority="3" stopIfTrue="1" operator="lessThan">
      <formula>0</formula>
    </cfRule>
  </conditionalFormatting>
  <conditionalFormatting sqref="I49:I52">
    <cfRule type="cellIs" dxfId="484" priority="1" stopIfTrue="1" operator="lessThan">
      <formula>0</formula>
    </cfRule>
  </conditionalFormatting>
  <conditionalFormatting sqref="I53">
    <cfRule type="cellIs" dxfId="483"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59" sqref="F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486058</v>
      </c>
      <c r="E5" s="118">
        <v>486058</v>
      </c>
      <c r="F5" s="118"/>
      <c r="G5" s="130"/>
      <c r="H5" s="118"/>
      <c r="I5" s="118">
        <v>486058</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5572</v>
      </c>
      <c r="E6" s="110">
        <v>5572</v>
      </c>
      <c r="F6" s="110"/>
      <c r="G6" s="111"/>
      <c r="H6" s="110"/>
      <c r="I6" s="110">
        <v>5572</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22465</v>
      </c>
      <c r="E7" s="110">
        <v>22465</v>
      </c>
      <c r="F7" s="110"/>
      <c r="G7" s="111"/>
      <c r="H7" s="110"/>
      <c r="I7" s="110">
        <v>22465</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10">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10">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10">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10">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205000</v>
      </c>
      <c r="E15" s="110">
        <v>205000</v>
      </c>
      <c r="F15" s="110"/>
      <c r="G15" s="110"/>
      <c r="H15" s="110"/>
      <c r="I15" s="110">
        <v>205000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99153</v>
      </c>
      <c r="E16" s="110">
        <v>99153</v>
      </c>
      <c r="F16" s="110"/>
      <c r="G16" s="110"/>
      <c r="H16" s="110"/>
      <c r="I16" s="110">
        <v>99153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94713</v>
      </c>
      <c r="E17" s="269">
        <v>94713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10">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10">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177634</v>
      </c>
      <c r="E20" s="110">
        <v>177634</v>
      </c>
      <c r="F20" s="110"/>
      <c r="G20" s="110"/>
      <c r="H20" s="110"/>
      <c r="I20" s="110">
        <v>177634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748644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817664</v>
      </c>
      <c r="F24" s="110"/>
      <c r="G24" s="110"/>
      <c r="H24" s="110"/>
      <c r="I24" s="109">
        <v>817664</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129636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8608</v>
      </c>
      <c r="F27" s="110"/>
      <c r="G27" s="110"/>
      <c r="H27" s="110"/>
      <c r="I27" s="109">
        <v>8608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878280</v>
      </c>
      <c r="E54" s="115">
        <f>E24+E27+E31+E35-E36+E39+E42+E45+E46-E49+E51+E52+E53</f>
        <v>826272</v>
      </c>
      <c r="F54" s="115"/>
      <c r="G54" s="115"/>
      <c r="H54" s="115"/>
      <c r="I54" s="114">
        <f>I24+I27+I31+I35-I36+I39+I42+I45+I46-I49+I51+I52+I53</f>
        <v>826272</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f>MIN(D56:D57)</f>
        <v>0</v>
      </c>
      <c r="E55" s="115">
        <f>MIN(D56:D57)</f>
        <v>0</v>
      </c>
      <c r="F55" s="115"/>
      <c r="G55" s="115"/>
      <c r="H55" s="115"/>
      <c r="I55" s="114">
        <f>MIN(D56:D57)</f>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20347</v>
      </c>
      <c r="E58" s="187">
        <v>20347</v>
      </c>
      <c r="F58" s="187"/>
      <c r="G58" s="187"/>
      <c r="H58" s="187"/>
      <c r="I58" s="186">
        <v>20347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4" stopIfTrue="1" operator="lessThan">
      <formula>0</formula>
    </cfRule>
  </conditionalFormatting>
  <conditionalFormatting sqref="AA11:AA14">
    <cfRule type="cellIs" dxfId="481" priority="382" stopIfTrue="1" operator="lessThan">
      <formula>0</formula>
    </cfRule>
  </conditionalFormatting>
  <conditionalFormatting sqref="AN18:AN19">
    <cfRule type="cellIs" dxfId="480" priority="358" stopIfTrue="1" operator="lessThan">
      <formula>0</formula>
    </cfRule>
  </conditionalFormatting>
  <conditionalFormatting sqref="AU47">
    <cfRule type="cellIs" dxfId="479" priority="27" stopIfTrue="1" operator="lessThan">
      <formula>0</formula>
    </cfRule>
  </conditionalFormatting>
  <conditionalFormatting sqref="AS26">
    <cfRule type="cellIs" dxfId="478" priority="62" stopIfTrue="1" operator="lessThan">
      <formula>0</formula>
    </cfRule>
  </conditionalFormatting>
  <conditionalFormatting sqref="AT26">
    <cfRule type="cellIs" dxfId="477" priority="61" stopIfTrue="1" operator="lessThan">
      <formula>0</formula>
    </cfRule>
  </conditionalFormatting>
  <conditionalFormatting sqref="D5:D7">
    <cfRule type="cellIs" dxfId="476" priority="480" stopIfTrue="1" operator="lessThan">
      <formula>0</formula>
    </cfRule>
  </conditionalFormatting>
  <conditionalFormatting sqref="AU51">
    <cfRule type="cellIs" dxfId="475" priority="18" stopIfTrue="1" operator="lessThan">
      <formula>0</formula>
    </cfRule>
  </conditionalFormatting>
  <conditionalFormatting sqref="J5:J7">
    <cfRule type="cellIs" dxfId="474" priority="478" stopIfTrue="1" operator="lessThan">
      <formula>0</formula>
    </cfRule>
  </conditionalFormatting>
  <conditionalFormatting sqref="AT52">
    <cfRule type="cellIs" dxfId="473" priority="16" stopIfTrue="1" operator="lessThan">
      <formula>0</formula>
    </cfRule>
  </conditionalFormatting>
  <conditionalFormatting sqref="P5:P7">
    <cfRule type="cellIs" dxfId="472" priority="476" stopIfTrue="1" operator="lessThan">
      <formula>0</formula>
    </cfRule>
  </conditionalFormatting>
  <conditionalFormatting sqref="U5:U7">
    <cfRule type="cellIs" dxfId="471" priority="475" stopIfTrue="1" operator="lessThan">
      <formula>0</formula>
    </cfRule>
  </conditionalFormatting>
  <conditionalFormatting sqref="X5:X7">
    <cfRule type="cellIs" dxfId="470" priority="474" stopIfTrue="1" operator="lessThan">
      <formula>0</formula>
    </cfRule>
  </conditionalFormatting>
  <conditionalFormatting sqref="AA5:AA7">
    <cfRule type="cellIs" dxfId="469" priority="473" stopIfTrue="1" operator="lessThan">
      <formula>0</formula>
    </cfRule>
  </conditionalFormatting>
  <conditionalFormatting sqref="AD5:AD7">
    <cfRule type="cellIs" dxfId="468" priority="472" stopIfTrue="1" operator="lessThan">
      <formula>0</formula>
    </cfRule>
  </conditionalFormatting>
  <conditionalFormatting sqref="AI5:AI7">
    <cfRule type="cellIs" dxfId="467" priority="471" stopIfTrue="1" operator="lessThan">
      <formula>0</formula>
    </cfRule>
  </conditionalFormatting>
  <conditionalFormatting sqref="AN5:AN7">
    <cfRule type="cellIs" dxfId="466" priority="470" stopIfTrue="1" operator="lessThan">
      <formula>0</formula>
    </cfRule>
  </conditionalFormatting>
  <conditionalFormatting sqref="AS5:AS7">
    <cfRule type="cellIs" dxfId="465" priority="469" stopIfTrue="1" operator="lessThan">
      <formula>0</formula>
    </cfRule>
  </conditionalFormatting>
  <conditionalFormatting sqref="AT5:AT7">
    <cfRule type="cellIs" dxfId="464" priority="468" stopIfTrue="1" operator="lessThan">
      <formula>0</formula>
    </cfRule>
  </conditionalFormatting>
  <conditionalFormatting sqref="AU5:AU7">
    <cfRule type="cellIs" dxfId="463" priority="467" stopIfTrue="1" operator="lessThan">
      <formula>0</formula>
    </cfRule>
  </conditionalFormatting>
  <conditionalFormatting sqref="D9">
    <cfRule type="cellIs" dxfId="462" priority="466" stopIfTrue="1" operator="lessThan">
      <formula>0</formula>
    </cfRule>
  </conditionalFormatting>
  <conditionalFormatting sqref="D11:D20">
    <cfRule type="cellIs" dxfId="461" priority="465" stopIfTrue="1" operator="lessThan">
      <formula>0</formula>
    </cfRule>
  </conditionalFormatting>
  <conditionalFormatting sqref="E10:H10">
    <cfRule type="cellIs" dxfId="460" priority="464" stopIfTrue="1" operator="lessThan">
      <formula>0</formula>
    </cfRule>
  </conditionalFormatting>
  <conditionalFormatting sqref="E11:H11">
    <cfRule type="cellIs" dxfId="459" priority="463" stopIfTrue="1" operator="lessThan">
      <formula>0</formula>
    </cfRule>
  </conditionalFormatting>
  <conditionalFormatting sqref="E13:I16">
    <cfRule type="cellIs" dxfId="458" priority="462" stopIfTrue="1" operator="lessThan">
      <formula>0</formula>
    </cfRule>
  </conditionalFormatting>
  <conditionalFormatting sqref="E18:I20">
    <cfRule type="cellIs" dxfId="457" priority="461" stopIfTrue="1" operator="lessThan">
      <formula>0</formula>
    </cfRule>
  </conditionalFormatting>
  <conditionalFormatting sqref="H17">
    <cfRule type="cellIs" dxfId="456" priority="460" stopIfTrue="1" operator="lessThan">
      <formula>0</formula>
    </cfRule>
  </conditionalFormatting>
  <conditionalFormatting sqref="D23">
    <cfRule type="cellIs" dxfId="455" priority="459" stopIfTrue="1" operator="lessThan">
      <formula>0</formula>
    </cfRule>
  </conditionalFormatting>
  <conditionalFormatting sqref="D26">
    <cfRule type="cellIs" dxfId="454" priority="458" stopIfTrue="1" operator="lessThan">
      <formula>0</formula>
    </cfRule>
  </conditionalFormatting>
  <conditionalFormatting sqref="D28">
    <cfRule type="cellIs" dxfId="453" priority="457" stopIfTrue="1" operator="lessThan">
      <formula>0</formula>
    </cfRule>
  </conditionalFormatting>
  <conditionalFormatting sqref="D30">
    <cfRule type="cellIs" dxfId="452" priority="456" stopIfTrue="1" operator="lessThan">
      <formula>0</formula>
    </cfRule>
  </conditionalFormatting>
  <conditionalFormatting sqref="D32">
    <cfRule type="cellIs" dxfId="451" priority="455" stopIfTrue="1" operator="lessThan">
      <formula>0</formula>
    </cfRule>
  </conditionalFormatting>
  <conditionalFormatting sqref="AU57">
    <cfRule type="cellIs" dxfId="450" priority="6" stopIfTrue="1" operator="lessThan">
      <formula>0</formula>
    </cfRule>
  </conditionalFormatting>
  <conditionalFormatting sqref="D34">
    <cfRule type="cellIs" dxfId="449" priority="454" stopIfTrue="1" operator="lessThan">
      <formula>0</formula>
    </cfRule>
  </conditionalFormatting>
  <conditionalFormatting sqref="D38">
    <cfRule type="cellIs" dxfId="448" priority="453" stopIfTrue="1" operator="lessThan">
      <formula>0</formula>
    </cfRule>
  </conditionalFormatting>
  <conditionalFormatting sqref="D41">
    <cfRule type="cellIs" dxfId="447" priority="452" stopIfTrue="1" operator="lessThan">
      <formula>0</formula>
    </cfRule>
  </conditionalFormatting>
  <conditionalFormatting sqref="D43">
    <cfRule type="cellIs" dxfId="446" priority="451" stopIfTrue="1" operator="lessThan">
      <formula>0</formula>
    </cfRule>
  </conditionalFormatting>
  <conditionalFormatting sqref="D47">
    <cfRule type="cellIs" dxfId="445" priority="450" stopIfTrue="1" operator="lessThan">
      <formula>0</formula>
    </cfRule>
  </conditionalFormatting>
  <conditionalFormatting sqref="D50">
    <cfRule type="cellIs" dxfId="444" priority="449" stopIfTrue="1" operator="lessThan">
      <formula>0</formula>
    </cfRule>
  </conditionalFormatting>
  <conditionalFormatting sqref="E24:I24">
    <cfRule type="cellIs" dxfId="443" priority="447" stopIfTrue="1" operator="lessThan">
      <formula>0</formula>
    </cfRule>
  </conditionalFormatting>
  <conditionalFormatting sqref="E27:I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K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Q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O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O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I10">
    <cfRule type="cellIs" dxfId="40" priority="2" stopIfTrue="1" operator="lessThan">
      <formula>0</formula>
    </cfRule>
  </conditionalFormatting>
  <conditionalFormatting sqref="I11">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G30" sqref="G3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Data'!E12+'Pt 1 Summary of Data'!E22</f>
        <v>826272</v>
      </c>
      <c r="F6" s="115">
        <f>SUM(C6:E6)</f>
        <v>826272</v>
      </c>
      <c r="G6" s="116">
        <f>'Pt 1 Summary of Data'!I12+'Pt 1 Summary of Data'!I22</f>
        <v>826272</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f>SUM('Pt 1 Summary of Data'!E37:E42)</f>
        <v>0</v>
      </c>
      <c r="F7" s="115">
        <f>SUM(C7:E7)</f>
        <v>0</v>
      </c>
      <c r="G7" s="116">
        <f>F7</f>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20346.560000000001</v>
      </c>
      <c r="F8" s="269">
        <v>20346.560000000001</v>
      </c>
      <c r="G8" s="270">
        <v>20346.560000000001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205000</v>
      </c>
      <c r="F9" s="115">
        <f>SUM(C9:E9)</f>
        <v>205000</v>
      </c>
      <c r="G9" s="116">
        <f>F9</f>
        <v>205000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99153</v>
      </c>
      <c r="F10" s="115">
        <f>SUM(C10:E10)</f>
        <v>99153</v>
      </c>
      <c r="G10" s="116">
        <f>F10</f>
        <v>99153</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f>
        <v>94713</v>
      </c>
      <c r="F11" s="115">
        <f>SUM(C11:E11)</f>
        <v>94713</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f>E6+E7-SUM(E8:E11)</f>
        <v>407059.44</v>
      </c>
      <c r="F12" s="115">
        <f>SUM(C12:E12)</f>
        <v>407059.44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f>SUM('Pt 1 Summary of Data'!E5:E7)-SUM('Pt 3 MLR and Rebate Calculation'!E9:E11)</f>
        <v>469165</v>
      </c>
      <c r="F15" s="106">
        <f>SUM(C15:E15)</f>
        <v>469165</v>
      </c>
      <c r="G15" s="107">
        <f>SUM('Pt 1 Summary of Data'!I5:I7)-'Pt 3 MLR and Rebate Calculation'!G9-'Pt 3 MLR and Rebate Calculation'!G10</f>
        <v>469165</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f>SUM('Pt 1 Summary of Data'!E25:E28,'Pt 1 Summary of Data'!E30,'Pt 1 Summary of Data'!E34:E35)+MAX('Pt 1 Summary of Data'!E31:E32)</f>
        <v>12214</v>
      </c>
      <c r="F16" s="115">
        <f>SUM(C16:E16)</f>
        <v>12214</v>
      </c>
      <c r="G16" s="116">
        <f>SUM('Pt 1 Summary of Data'!I25:I28,'Pt 1 Summary of Data'!I30,'Pt 1 Summary of Data'!I34:I35)+MAX('Pt 1 Summary of Data'!I31:I32)</f>
        <v>12214</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0</v>
      </c>
      <c r="D17" s="115">
        <f t="shared" ref="D17:E17" si="0">D15-D16</f>
        <v>0</v>
      </c>
      <c r="E17" s="115">
        <f t="shared" si="0"/>
        <v>456951</v>
      </c>
      <c r="F17" s="115">
        <f>SUM(C17:E17)</f>
        <v>456951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501772.43999999994</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Data'!I44:I51)</f>
        <v>3170830.75</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1.0980880663353401</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3.0800000000000001E-2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MAX(G24:G25)</f>
        <v>27782.620800000001</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-3215652.19</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f>
        <v>27782.620800000001</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MIN(G27:G28)</f>
        <v>117678.2908</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3210827.3708000001</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(20%+G22)*(G15-G16)+G16</f>
        <v>117678.2908</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20%*(G15-G16)+G16</f>
        <v>103604.20000000001</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351486.70919999998</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MIN(G27,G29)</f>
        <v>103604.20000000001</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G15-G31</f>
        <v>365560.8</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G19/G32</f>
        <v>1.372610082919175</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94713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94713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f>'Pt 1 Summary of Data'!D60</f>
        <v>76.75</v>
      </c>
      <c r="F37" s="256">
        <f>SUM(C37:E37)</f>
        <v>76.75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4369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'Reference Tables'!B18+('Reference Tables'!B19-'Reference Tables'!B18)/('Reference Tables'!A19-'Reference Tables'!A18)*(F39-'Reference Tables'!A18)</f>
        <v>1.3419287999999998</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f>(E6+E7-E8-E9-E10-E11)/(E15-E16)</f>
        <v>0.89081638950346964</v>
      </c>
      <c r="F44" s="260">
        <f>F12/F17</f>
        <v>0.89081638950346975</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ROUND(F44+F46,3)</f>
        <v>0.89100000000000001</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0.89100000000000001</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E15-E16</f>
        <v>456951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Brian Long</cp:lastModifiedBy>
  <cp:lastPrinted>2014-12-18T11:24:00Z</cp:lastPrinted>
  <dcterms:created xsi:type="dcterms:W3CDTF">2012-03-15T16:14:51Z</dcterms:created>
  <dcterms:modified xsi:type="dcterms:W3CDTF">2015-07-31T16:12:54Z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