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ell\Desktop\MLR Templates\"/>
    </mc:Choice>
  </mc:AlternateContent>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44" i="10" l="1"/>
  <c r="I5" i="18" l="1"/>
  <c r="E5" i="18"/>
  <c r="L33" i="10" l="1"/>
  <c r="L32" i="10"/>
  <c r="L31" i="10"/>
  <c r="L30" i="10"/>
  <c r="L26" i="10"/>
  <c r="L29" i="10"/>
  <c r="L28" i="10"/>
  <c r="L27" i="10"/>
  <c r="L25" i="10"/>
  <c r="L23" i="10"/>
  <c r="L24" i="10"/>
  <c r="L21" i="10"/>
  <c r="L20" i="10"/>
  <c r="L19" i="10"/>
  <c r="L15" i="10"/>
  <c r="K15" i="10"/>
  <c r="J15" i="10"/>
  <c r="Q5" i="4"/>
  <c r="P5" i="4"/>
  <c r="O5" i="4"/>
  <c r="K5" i="4"/>
  <c r="J5" i="4"/>
  <c r="D5" i="4"/>
  <c r="E5" i="4"/>
  <c r="E15" i="10" s="1"/>
  <c r="G20" i="10"/>
  <c r="G19" i="10"/>
  <c r="G16" i="10"/>
  <c r="I5" i="4"/>
  <c r="G15" i="10" s="1"/>
  <c r="F15" i="10" l="1"/>
  <c r="G21" i="10"/>
  <c r="G29" i="10"/>
  <c r="G28" i="10"/>
  <c r="G25" i="10"/>
  <c r="G23" i="10" s="1"/>
  <c r="G27" i="10" s="1"/>
  <c r="G24" i="10"/>
  <c r="G31" i="10" l="1"/>
  <c r="G32" i="10" s="1"/>
  <c r="G33" i="10" s="1"/>
  <c r="G26" i="10"/>
  <c r="G30" i="10" s="1"/>
  <c r="F11" i="10"/>
</calcChain>
</file>

<file path=xl/sharedStrings.xml><?xml version="1.0" encoding="utf-8"?>
<sst xmlns="http://schemas.openxmlformats.org/spreadsheetml/2006/main" count="593" uniqueCount="525">
  <si>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</si>
  <si>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</si>
  <si>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</si>
  <si>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</si>
  <si>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</si>
  <si>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</si>
  <si>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</si>
  <si>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</si>
  <si>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</si>
  <si>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</si>
  <si>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</si>
  <si>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</si>
  <si>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</si>
  <si>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</si>
  <si>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</si>
  <si>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</si>
  <si>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</si>
  <si>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</si>
  <si>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</si>
  <si>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</si>
  <si>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</si>
  <si>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</si>
  <si>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</si>
  <si>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</si>
  <si>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</si>
  <si>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</si>
  <si>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</si>
  <si>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</si>
  <si>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</si>
  <si>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</si>
  <si>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</si>
  <si>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</si>
  <si>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</si>
  <si>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</si>
  <si>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</si>
  <si>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</si>
  <si>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</si>
  <si>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</si>
  <si>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</si>
  <si>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</si>
  <si>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</si>
  <si>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</si>
  <si>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</si>
  <si>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</si>
  <si>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</si>
  <si>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</si>
  <si>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</si>
  <si>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</si>
  <si>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</si>
  <si>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</si>
  <si>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</si>
  <si>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</si>
  <si>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</si>
  <si>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</si>
  <si>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</si>
  <si>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</si>
  <si>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</si>
  <si>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</si>
  <si>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</si>
  <si>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</si>
  <si>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</si>
  <si>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</si>
  <si>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</si>
  <si>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</si>
  <si>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</si>
  <si>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</si>
  <si>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</si>
  <si>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</si>
  <si>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</si>
  <si>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</si>
  <si>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</si>
  <si>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</si>
  <si>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</si>
  <si>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</si>
  <si>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</si>
  <si>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</si>
  <si>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</si>
  <si>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</si>
  <si>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</si>
  <si>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</si>
  <si>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</si>
  <si>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</si>
  <si>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</si>
  <si>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</si>
  <si>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</si>
  <si>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</si>
  <si>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</si>
  <si>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</si>
  <si>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</si>
  <si>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</si>
  <si>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</si>
  <si>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</si>
  <si>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</si>
  <si>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</si>
  <si>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</si>
  <si>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</si>
  <si>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</si>
  <si>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</si>
  <si>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</si>
  <si>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</si>
  <si>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</si>
  <si>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</si>
  <si>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</si>
  <si>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</si>
  <si>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</si>
  <si>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</si>
  <si>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</si>
  <si>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</si>
  <si>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</si>
  <si>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</si>
  <si>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</si>
  <si>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</si>
  <si>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</si>
  <si>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</si>
  <si>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</si>
  <si>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</si>
  <si>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</si>
  <si>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</si>
  <si>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</si>
  <si>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</si>
  <si>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</si>
  <si>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</si>
  <si>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</si>
  <si>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</si>
  <si>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</si>
  <si>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</si>
  <si>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</si>
  <si>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</si>
  <si>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</si>
  <si>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</si>
  <si>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</si>
  <si>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</si>
  <si>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</si>
  <si>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</si>
  <si>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</si>
  <si>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</si>
  <si>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</si>
  <si>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</si>
  <si>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</si>
  <si>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</si>
  <si>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</si>
  <si>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</si>
  <si>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</si>
  <si>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</si>
  <si>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</si>
  <si>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</si>
  <si>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</si>
  <si>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</si>
  <si>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</si>
  <si>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</si>
  <si>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</si>
  <si>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</si>
  <si>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</si>
  <si>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</si>
  <si>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</si>
  <si>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</si>
  <si>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</si>
  <si>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</si>
  <si>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</si>
  <si>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</si>
  <si>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</si>
  <si>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</si>
  <si>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</si>
  <si>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</si>
  <si>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</si>
  <si>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</si>
  <si>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</si>
  <si>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</si>
  <si>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</si>
  <si>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</si>
  <si>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</si>
  <si>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</si>
  <si>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</si>
  <si>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</si>
  <si>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</si>
  <si>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</si>
  <si>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</si>
  <si>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</si>
  <si>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</si>
  <si>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</si>
  <si>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</si>
  <si>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</si>
  <si>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</si>
  <si>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</si>
  <si>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</si>
  <si>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</si>
  <si>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</si>
  <si>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</si>
  <si>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</si>
  <si>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</si>
  <si>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</si>
  <si>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</si>
  <si>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</si>
  <si>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</si>
  <si>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</si>
  <si>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</si>
  <si>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</si>
  <si>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</si>
  <si>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</si>
  <si>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</si>
  <si>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</si>
  <si>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</si>
  <si>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</si>
  <si>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</si>
  <si>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</si>
  <si>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</si>
  <si>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</si>
  <si>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</si>
  <si>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</si>
  <si>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</si>
  <si>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</si>
  <si>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</si>
  <si>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</si>
  <si>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</si>
  <si>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</si>
  <si>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</si>
  <si>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</si>
  <si>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</si>
  <si>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</si>
  <si>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</si>
  <si>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</si>
  <si>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</si>
  <si>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</si>
  <si>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</si>
  <si>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</si>
  <si>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</si>
  <si>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</si>
  <si>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</si>
  <si>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</si>
  <si>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</si>
  <si>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</si>
  <si>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</si>
  <si>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</si>
  <si>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</si>
  <si>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</si>
  <si>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</si>
  <si>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</si>
  <si>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</si>
  <si>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</si>
  <si>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</si>
  <si>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</si>
  <si>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</si>
  <si>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</si>
  <si>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</si>
  <si>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</si>
  <si>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</si>
  <si>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</si>
  <si>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</si>
  <si>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</si>
  <si>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</si>
  <si>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</si>
  <si>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</si>
  <si>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</si>
  <si>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</si>
  <si>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</si>
  <si>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</si>
  <si>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</si>
  <si>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</si>
  <si>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</si>
  <si>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</si>
  <si>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</si>
  <si>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</si>
  <si>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</si>
  <si>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</si>
  <si>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</si>
  <si>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</si>
  <si>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</si>
  <si>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</si>
  <si>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</si>
  <si>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</si>
  <si>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</si>
  <si>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</si>
  <si>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</si>
  <si>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</si>
  <si>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</si>
  <si>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</si>
  <si>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</si>
  <si>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</si>
  <si>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</si>
  <si>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</si>
  <si>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</si>
  <si>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</si>
  <si>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</si>
  <si>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</si>
  <si>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</si>
  <si>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</si>
  <si>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</si>
  <si>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</si>
  <si>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</si>
  <si>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</si>
  <si>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</si>
  <si>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</si>
  <si>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</si>
  <si>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</si>
  <si>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</si>
  <si>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</si>
  <si>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</si>
  <si>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</si>
  <si>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</si>
  <si>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</si>
  <si>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</si>
  <si>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</si>
  <si>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</si>
  <si>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</si>
  <si>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</si>
  <si>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</si>
  <si>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</si>
  <si>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</si>
  <si>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</si>
  <si>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</si>
  <si>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</si>
  <si>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</si>
  <si>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</si>
  <si>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</si>
  <si>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</si>
  <si>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</si>
  <si>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</si>
  <si>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</si>
  <si>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</si>
  <si>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</si>
  <si>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</si>
  <si>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</si>
  <si>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</si>
  <si>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</si>
  <si>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</si>
  <si>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</si>
  <si>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</si>
  <si>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</si>
  <si>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</si>
  <si>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</si>
  <si>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</si>
  <si>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</si>
  <si>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</si>
  <si>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</si>
  <si>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</si>
  <si>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</si>
  <si>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</si>
  <si>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</si>
  <si>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</si>
  <si>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</si>
  <si>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</si>
  <si>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</si>
  <si>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</si>
  <si>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</si>
  <si>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</si>
  <si>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</si>
  <si>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</si>
  <si>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</si>
  <si>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</si>
  <si>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</si>
  <si>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</si>
  <si>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</si>
  <si>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</si>
  <si>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</si>
  <si>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</si>
  <si>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</si>
  <si>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</si>
  <si>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</si>
  <si>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</si>
  <si>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</si>
  <si>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</si>
  <si>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</si>
  <si>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</si>
  <si>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</si>
  <si>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</si>
  <si>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</si>
  <si>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</si>
  <si>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</si>
  <si>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</si>
  <si>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</si>
  <si>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</si>
  <si>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</si>
  <si>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</si>
  <si>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</si>
  <si>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</si>
  <si>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</si>
  <si>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</si>
  <si>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</si>
  <si>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</si>
  <si>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</si>
  <si>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</si>
  <si>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</si>
  <si>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</si>
  <si>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</si>
  <si>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</si>
  <si>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</si>
  <si>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</si>
  <si>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</si>
  <si>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</si>
  <si>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</si>
  <si>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</si>
  <si>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</si>
  <si>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</si>
  <si>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</si>
  <si>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</si>
  <si>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</si>
  <si>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</si>
  <si>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</si>
  <si>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</si>
  <si>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</si>
  <si>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</si>
  <si>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</si>
  <si>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</si>
  <si>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</si>
  <si>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</si>
  <si>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</si>
  <si>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</si>
  <si>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</si>
  <si>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</si>
  <si>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</si>
  <si>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</si>
  <si>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</si>
  <si>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</si>
  <si>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</si>
  <si>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</si>
  <si>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</si>
  <si>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</si>
  <si>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</si>
  <si>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</si>
  <si>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</si>
  <si>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</si>
  <si>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</si>
  <si>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</si>
  <si>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</si>
  <si>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</si>
  <si>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</si>
  <si>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</si>
  <si>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</si>
  <si>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</si>
  <si>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</si>
  <si>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</si>
  <si>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</si>
  <si>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</si>
  <si>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</si>
  <si>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</si>
  <si>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</si>
  <si>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</si>
  <si>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</si>
  <si>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</si>
  <si>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</si>
  <si>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</si>
  <si>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</si>
  <si>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</si>
  <si>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</si>
  <si>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</si>
  <si>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</si>
  <si>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</si>
  <si>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</si>
  <si>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</si>
  <si>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</si>
  <si>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</si>
  <si>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</si>
  <si>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</si>
  <si>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</si>
  <si>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</si>
  <si>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</si>
  <si>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</si>
  <si>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</si>
  <si>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</si>
  <si>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</si>
  <si>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</si>
  <si>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</si>
  <si>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</si>
  <si>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</si>
  <si>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</si>
  <si>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</si>
  <si>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</si>
  <si>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</si>
  <si>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</si>
  <si>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</si>
  <si>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</si>
  <si>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</si>
  <si>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</si>
  <si>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</si>
  <si>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</si>
  <si>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</si>
  <si>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</si>
  <si>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</si>
  <si>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</si>
  <si>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</si>
  <si>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</si>
  <si>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</si>
  <si>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</si>
  <si>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</si>
  <si>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</si>
  <si>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</si>
  <si>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</si>
  <si>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</si>
  <si>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</si>
  <si>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</si>
  <si>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</si>
  <si>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</si>
  <si>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</si>
  <si>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</si>
  <si>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</si>
  <si>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</si>
  <si>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</si>
  <si>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</si>
  <si>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</si>
  <si>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655</t>
  </si>
  <si>
    <t>Individual claims</t>
  </si>
  <si>
    <t>Large Group Claims</t>
  </si>
  <si>
    <t>Small Group Claims</t>
  </si>
  <si>
    <t>Individual paid claims are recorded for the individual markets seperately form group claims.  IBNR is claculated, by our actuary, for each market individuall</t>
  </si>
  <si>
    <t>Large group paid claims are recorded for the large group market seperately from inidividual and small group claims.  IBNR is claculated, by our actuary, for each market individuall</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</si>
  <si>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</si>
  <si>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</si>
  <si>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</si>
  <si>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</si>
  <si>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</si>
  <si>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</si>
  <si>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</si>
  <si>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</si>
  <si>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</si>
  <si>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Cost Containment Expenses</t>
  </si>
  <si>
    <t>MHC calculated a % of individual IBNR as a cost containment expense for 2014</t>
  </si>
  <si>
    <t>Agent &amp; Broker fees &amp; commissions</t>
  </si>
  <si>
    <t>Commissions are allocated on a PMPM basis across all markets</t>
  </si>
  <si>
    <t>All other claims adj expense</t>
  </si>
  <si>
    <t>N/A</t>
  </si>
  <si>
    <t>Direct sales and salaries &amp; benefits</t>
  </si>
  <si>
    <t>Costs are allocated on a PMPM basis across all markets</t>
  </si>
  <si>
    <t>Other taxes</t>
  </si>
  <si>
    <t>Other general and administrative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</si>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</sst>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 sqref="I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f>
        <v>45416653</v>
      </c>
      <c r="E5" s="105">
        <f>+'Pt 2 Premium and Claims'!E5+'Pt 2 Premium and Claims'!E6-'Pt 2 Premium and Claims'!E7-'Pt 2 Premium and Claims'!E13+'Pt 2 Premium and Claims'!E14+'Pt 2 Premium and Claims'!E15+'Pt 2 Premium and Claims'!E16</f>
        <v>52760826.899999999</v>
      </c>
      <c r="F5" s="106"/>
      <c r="G5" s="106"/>
      <c r="H5" s="106"/>
      <c r="I5" s="105">
        <f>+'Pt 2 Premium and Claims'!I5+'Pt 2 Premium and Claims'!I6-'Pt 2 Premium and Claims'!I7-'Pt 2 Premium and Claims'!I13+'Pt 2 Premium and Claims'!I14+'Pt 2 Premium and Claims'!I15+'Pt 2 Premium and Claims'!I16</f>
        <v>52760826.899999999</v>
      </c>
      <c r="J5" s="105">
        <f>+'Pt 2 Premium and Claims'!J5+'Pt 2 Premium and Claims'!J6-'Pt 2 Premium and Claims'!J7-'Pt 2 Premium and Claims'!J13+'Pt 2 Premium and Claims'!J14+'Pt 2 Premium and Claims'!J15+'Pt 2 Premium and Claims'!J16</f>
        <v>3533344</v>
      </c>
      <c r="K5" s="105">
        <f>+'Pt 2 Premium and Claims'!K5+'Pt 2 Premium and Claims'!K6-'Pt 2 Premium and Claims'!K7-'Pt 2 Premium and Claims'!K13+'Pt 2 Premium and Claims'!K14+'Pt 2 Premium and Claims'!K15+'Pt 2 Premium and Claims'!K16</f>
        <v>3915288.0300000003</v>
      </c>
      <c r="L5" s="106"/>
      <c r="M5" s="106"/>
      <c r="N5" s="106"/>
      <c r="O5" s="105">
        <f>+'Pt 2 Premium and Claims'!O5+'Pt 2 Premium and Claims'!O6-'Pt 2 Premium and Claims'!O7-'Pt 2 Premium and Claims'!O13+'Pt 2 Premium and Claims'!O14+'Pt 2 Premium and Claims'!O15+'Pt 2 Premium and Claims'!O16</f>
        <v>3915288</v>
      </c>
      <c r="P5" s="105">
        <f>+'Pt 2 Premium and Claims'!P5+'Pt 2 Premium and Claims'!P6-'Pt 2 Premium and Claims'!P7-'Pt 2 Premium and Claims'!P13+'Pt 2 Premium and Claims'!P14+'Pt 2 Premium and Claims'!P15+'Pt 2 Premium and Claims'!P16</f>
        <v>593003</v>
      </c>
      <c r="Q5" s="105">
        <f>+'Pt 2 Premium and Claims'!Q5+'Pt 2 Premium and Claims'!Q6-'Pt 2 Premium and Claims'!Q7-'Pt 2 Premium and Claims'!Q13+'Pt 2 Premium and Claims'!Q14+'Pt 2 Premium and Claims'!Q15+'Pt 2 Premium and Claims'!Q16</f>
        <v>593003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v>53910617</v>
      </c>
      <c r="J12" s="105">
        <v>3733104</v>
      </c>
      <c r="K12" s="106">
        <v>4192429</v>
      </c>
      <c r="L12" s="106"/>
      <c r="M12" s="106"/>
      <c r="N12" s="106"/>
      <c r="O12" s="105">
        <v>4192429</v>
      </c>
      <c r="P12" s="105">
        <v>474821</v>
      </c>
      <c r="Q12" s="106">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v>6052057</v>
      </c>
      <c r="F13" s="110"/>
      <c r="G13" s="289"/>
      <c r="H13" s="290"/>
      <c r="I13" s="109">
        <v>6052057</v>
      </c>
      <c r="J13" s="109">
        <v>538751</v>
      </c>
      <c r="K13" s="110">
        <v>88240</v>
      </c>
      <c r="L13" s="110"/>
      <c r="M13" s="289"/>
      <c r="N13" s="290"/>
      <c r="O13" s="109">
        <v>88240</v>
      </c>
      <c r="P13" s="109">
        <v>54935</v>
      </c>
      <c r="Q13" s="110">
        <v>64092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1986123</v>
      </c>
      <c r="E28" s="110">
        <v>1986123</v>
      </c>
      <c r="F28" s="110"/>
      <c r="G28" s="110"/>
      <c r="H28" s="110"/>
      <c r="I28" s="109">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45019</v>
      </c>
      <c r="E37" s="118">
        <v>45019</v>
      </c>
      <c r="F37" s="118"/>
      <c r="G37" s="118"/>
      <c r="H37" s="118"/>
      <c r="I37" s="117">
        <v>45019</v>
      </c>
      <c r="J37" s="117">
        <v>3477</v>
      </c>
      <c r="K37" s="118">
        <v>3477</v>
      </c>
      <c r="L37" s="118"/>
      <c r="M37" s="118"/>
      <c r="N37" s="118"/>
      <c r="O37" s="117">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v>36690</v>
      </c>
      <c r="J38" s="109">
        <v>2833</v>
      </c>
      <c r="K38" s="110">
        <v>2833</v>
      </c>
      <c r="L38" s="110"/>
      <c r="M38" s="110"/>
      <c r="N38" s="110"/>
      <c r="O38" s="109">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v>36690</v>
      </c>
      <c r="J39" s="109">
        <v>2833</v>
      </c>
      <c r="K39" s="110">
        <v>2833</v>
      </c>
      <c r="L39" s="110"/>
      <c r="M39" s="110"/>
      <c r="N39" s="110"/>
      <c r="O39" s="109">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v>36690</v>
      </c>
      <c r="J40" s="109">
        <v>2834</v>
      </c>
      <c r="K40" s="110">
        <v>2834</v>
      </c>
      <c r="L40" s="110"/>
      <c r="M40" s="110"/>
      <c r="N40" s="110"/>
      <c r="O40" s="109">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v>120910</v>
      </c>
      <c r="J41" s="109">
        <v>9339</v>
      </c>
      <c r="K41" s="110">
        <v>9339</v>
      </c>
      <c r="L41" s="110"/>
      <c r="M41" s="110"/>
      <c r="N41" s="110"/>
      <c r="O41" s="109">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v>1088983</v>
      </c>
      <c r="E45" s="110">
        <v>1088983</v>
      </c>
      <c r="F45" s="110"/>
      <c r="G45" s="110"/>
      <c r="H45" s="110"/>
      <c r="I45" s="117">
        <v>1088983</v>
      </c>
      <c r="J45" s="109">
        <v>81053</v>
      </c>
      <c r="K45" s="110">
        <v>81053</v>
      </c>
      <c r="L45" s="110"/>
      <c r="M45" s="110"/>
      <c r="N45" s="110"/>
      <c r="O45" s="109">
        <v>81053</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v>2466079.29</v>
      </c>
      <c r="E46" s="110">
        <v>2466079.29</v>
      </c>
      <c r="F46" s="110"/>
      <c r="G46" s="110"/>
      <c r="H46" s="110"/>
      <c r="I46" s="117">
        <v>2466079.29</v>
      </c>
      <c r="J46" s="109">
        <v>190467.28</v>
      </c>
      <c r="K46" s="110">
        <v>190467.28</v>
      </c>
      <c r="L46" s="110"/>
      <c r="M46" s="110"/>
      <c r="N46" s="110"/>
      <c r="O46" s="109">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v>330030</v>
      </c>
      <c r="J47" s="109">
        <v>25489.83</v>
      </c>
      <c r="K47" s="110">
        <v>25489.83</v>
      </c>
      <c r="L47" s="110"/>
      <c r="M47" s="110"/>
      <c r="N47" s="110"/>
      <c r="O47" s="109">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4067983.7</v>
      </c>
      <c r="E51" s="110">
        <v>4067983.7</v>
      </c>
      <c r="F51" s="110"/>
      <c r="G51" s="110"/>
      <c r="H51" s="110"/>
      <c r="I51" s="109">
        <v>4067983.7</v>
      </c>
      <c r="J51" s="109">
        <v>508069.07</v>
      </c>
      <c r="K51" s="110">
        <v>508069.07</v>
      </c>
      <c r="L51" s="110"/>
      <c r="M51" s="110"/>
      <c r="N51" s="110"/>
      <c r="O51" s="109">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8137</v>
      </c>
      <c r="E56" s="122">
        <v>8137</v>
      </c>
      <c r="F56" s="122"/>
      <c r="G56" s="122"/>
      <c r="H56" s="122"/>
      <c r="I56" s="121">
        <v>8137</v>
      </c>
      <c r="J56" s="121">
        <v>694</v>
      </c>
      <c r="K56" s="122">
        <v>694</v>
      </c>
      <c r="L56" s="122"/>
      <c r="M56" s="122"/>
      <c r="N56" s="122"/>
      <c r="O56" s="121">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11668</v>
      </c>
      <c r="E57" s="125">
        <v>1240</v>
      </c>
      <c r="F57" s="125"/>
      <c r="G57" s="125"/>
      <c r="H57" s="125"/>
      <c r="I57" s="124">
        <v>1240</v>
      </c>
      <c r="J57" s="124">
        <v>1240</v>
      </c>
      <c r="K57" s="125">
        <v>1240</v>
      </c>
      <c r="L57" s="125"/>
      <c r="M57" s="125"/>
      <c r="N57" s="125"/>
      <c r="O57" s="124">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61</v>
      </c>
      <c r="K58" s="125">
        <v>61</v>
      </c>
      <c r="L58" s="125"/>
      <c r="M58" s="125"/>
      <c r="N58" s="125"/>
      <c r="O58" s="124">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115466</v>
      </c>
      <c r="E59" s="125">
        <v>115466</v>
      </c>
      <c r="F59" s="125"/>
      <c r="G59" s="125"/>
      <c r="H59" s="125"/>
      <c r="I59" s="124">
        <v>115466</v>
      </c>
      <c r="J59" s="124">
        <v>8918</v>
      </c>
      <c r="K59" s="125">
        <v>8918</v>
      </c>
      <c r="L59" s="125"/>
      <c r="M59" s="125"/>
      <c r="N59" s="125"/>
      <c r="O59" s="124">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9622.1666666666661</v>
      </c>
      <c r="E60" s="128">
        <v>9622.1666666666661</v>
      </c>
      <c r="F60" s="128"/>
      <c r="G60" s="128"/>
      <c r="H60" s="128"/>
      <c r="I60" s="127">
        <v>9622.1666666666661</v>
      </c>
      <c r="J60" s="127">
        <v>743.16666666666663</v>
      </c>
      <c r="K60" s="128">
        <v>743.16666666666663</v>
      </c>
      <c r="L60" s="128"/>
      <c r="M60" s="128"/>
      <c r="N60" s="128"/>
      <c r="O60" s="127">
        <v>743.16666666666663</v>
      </c>
      <c r="P60" s="127">
        <v>74.666666666666671</v>
      </c>
      <c r="Q60" s="128">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H47 D49:AD52 L44:AD47">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I44:K4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E7" sqref="E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38781873</v>
      </c>
      <c r="E5" s="118">
        <f>38781873+1643247</f>
        <v>40425120</v>
      </c>
      <c r="F5" s="118"/>
      <c r="G5" s="130"/>
      <c r="H5" s="130"/>
      <c r="I5" s="117">
        <f>38781873+1643247</f>
        <v>40425120</v>
      </c>
      <c r="J5" s="117">
        <v>3617636</v>
      </c>
      <c r="K5" s="118">
        <v>3617636</v>
      </c>
      <c r="L5" s="118"/>
      <c r="M5" s="118"/>
      <c r="N5" s="118"/>
      <c r="O5" s="117">
        <v>3617636</v>
      </c>
      <c r="P5" s="117">
        <v>593003</v>
      </c>
      <c r="Q5" s="118">
        <v>593003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106465</v>
      </c>
      <c r="E6" s="110">
        <v>106465</v>
      </c>
      <c r="F6" s="110"/>
      <c r="G6" s="111"/>
      <c r="H6" s="111"/>
      <c r="I6" s="109">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1639779</v>
      </c>
      <c r="E7" s="110">
        <v>1639779</v>
      </c>
      <c r="F7" s="110"/>
      <c r="G7" s="111"/>
      <c r="H7" s="111"/>
      <c r="I7" s="109">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7370730</v>
      </c>
      <c r="E15" s="110">
        <v>10821501</v>
      </c>
      <c r="F15" s="110"/>
      <c r="G15" s="110"/>
      <c r="H15" s="110"/>
      <c r="I15" s="109">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907288</v>
      </c>
      <c r="E16" s="110">
        <v>3157443.9</v>
      </c>
      <c r="F16" s="110"/>
      <c r="G16" s="110"/>
      <c r="H16" s="110"/>
      <c r="I16" s="109">
        <v>3157443.9</v>
      </c>
      <c r="J16" s="109"/>
      <c r="K16" s="110">
        <v>297652.03000000003</v>
      </c>
      <c r="L16" s="110"/>
      <c r="M16" s="110"/>
      <c r="N16" s="110"/>
      <c r="O16" s="109">
        <v>297652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769335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50921404</v>
      </c>
      <c r="F24" s="110"/>
      <c r="G24" s="110"/>
      <c r="H24" s="110"/>
      <c r="I24" s="109">
        <v>50921404</v>
      </c>
      <c r="J24" s="293"/>
      <c r="K24" s="110">
        <v>4033885</v>
      </c>
      <c r="L24" s="110"/>
      <c r="M24" s="110"/>
      <c r="N24" s="110"/>
      <c r="O24" s="109">
        <v>4033885</v>
      </c>
      <c r="P24" s="293"/>
      <c r="Q24" s="110">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v>2989213</v>
      </c>
      <c r="J27" s="293"/>
      <c r="K27" s="110">
        <v>158544</v>
      </c>
      <c r="L27" s="110"/>
      <c r="M27" s="110"/>
      <c r="N27" s="110"/>
      <c r="O27" s="109">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v>53910617</v>
      </c>
      <c r="F54" s="115"/>
      <c r="G54" s="115"/>
      <c r="H54" s="115"/>
      <c r="I54" s="114">
        <v>53910617</v>
      </c>
      <c r="J54" s="114">
        <v>3733104</v>
      </c>
      <c r="K54" s="115">
        <v>4192429</v>
      </c>
      <c r="L54" s="115"/>
      <c r="M54" s="115"/>
      <c r="N54" s="115"/>
      <c r="O54" s="114">
        <v>4192429</v>
      </c>
      <c r="P54" s="114">
        <v>474821</v>
      </c>
      <c r="Q54" s="115">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topLeftCell="F28" zoomScale="70" zoomScaleNormal="70" workbookViewId="0">
      <selection activeCell="N34" sqref="N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v>4192429</v>
      </c>
      <c r="K6" s="115">
        <v>4192429</v>
      </c>
      <c r="L6" s="116">
        <v>4192429</v>
      </c>
      <c r="M6" s="109"/>
      <c r="N6" s="110"/>
      <c r="O6" s="115">
        <v>474821</v>
      </c>
      <c r="P6" s="115">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v>21316</v>
      </c>
      <c r="K7" s="115">
        <v>21316</v>
      </c>
      <c r="L7" s="116">
        <v>21316</v>
      </c>
      <c r="M7" s="109"/>
      <c r="N7" s="110"/>
      <c r="O7" s="115">
        <v>1488</v>
      </c>
      <c r="P7" s="115">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3157443.9</v>
      </c>
      <c r="F10" s="115">
        <v>3157444</v>
      </c>
      <c r="G10" s="116">
        <v>3157444</v>
      </c>
      <c r="H10" s="292"/>
      <c r="I10" s="288"/>
      <c r="J10" s="115">
        <v>297652.03000000003</v>
      </c>
      <c r="K10" s="115">
        <v>297652.03000000003</v>
      </c>
      <c r="L10" s="116">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6754128</v>
      </c>
      <c r="F11" s="115">
        <f>+E11</f>
        <v>6754128</v>
      </c>
      <c r="G11" s="314"/>
      <c r="H11" s="292"/>
      <c r="I11" s="288"/>
      <c r="J11" s="115">
        <v>62384</v>
      </c>
      <c r="K11" s="115">
        <v>62384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31004039</v>
      </c>
      <c r="F12" s="115">
        <v>26774420</v>
      </c>
      <c r="G12" s="311"/>
      <c r="H12" s="114"/>
      <c r="I12" s="115"/>
      <c r="J12" s="115">
        <v>3853709</v>
      </c>
      <c r="K12" s="115">
        <v>3853709</v>
      </c>
      <c r="L12" s="311"/>
      <c r="M12" s="114"/>
      <c r="N12" s="115"/>
      <c r="O12" s="115">
        <v>476309</v>
      </c>
      <c r="P12" s="115">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f>+'Pt 1 Summary of Data'!E5-'Pt 3 MLR and Rebate Calculation'!E9-'Pt 3 MLR and Rebate Calculation'!E10-'Pt 3 MLR and Rebate Calculation'!E11</f>
        <v>32027745</v>
      </c>
      <c r="F15" s="107">
        <f>+'Pt 1 Summary of Data'!E5-'Pt 3 MLR and Rebate Calculation'!F9-'Pt 3 MLR and Rebate Calculation'!F10-'Pt 3 MLR and Rebate Calculation'!F11</f>
        <v>32027744.899999999</v>
      </c>
      <c r="G15" s="107">
        <f>+'Pt 1 Summary of Data'!I5-'Pt 3 MLR and Rebate Calculation'!G9-'Pt 3 MLR and Rebate Calculation'!G10</f>
        <v>38781872.899999999</v>
      </c>
      <c r="H15" s="117"/>
      <c r="I15" s="118"/>
      <c r="J15" s="106">
        <f>+'Pt 1 Summary of Data'!K5-'Pt 3 MLR and Rebate Calculation'!J10-'Pt 3 MLR and Rebate Calculation'!J11</f>
        <v>3555252</v>
      </c>
      <c r="K15" s="106">
        <f>+'Pt 1 Summary of Data'!K5-'Pt 3 MLR and Rebate Calculation'!K10-'Pt 3 MLR and Rebate Calculation'!K11</f>
        <v>3555252</v>
      </c>
      <c r="L15" s="107">
        <f>+'Pt 1 Summary of Data'!O5-'Pt 3 MLR and Rebate Calculation'!L10</f>
        <v>3617635.9699999997</v>
      </c>
      <c r="M15" s="117"/>
      <c r="N15" s="118"/>
      <c r="O15" s="106">
        <v>593003</v>
      </c>
      <c r="P15" s="106">
        <v>593003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f>+'Pt 1 Summary of Data'!I26+'Pt 1 Summary of Data'!I28</f>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34050359.899999999</v>
      </c>
      <c r="F17" s="115">
        <v>34050359.899999999</v>
      </c>
      <c r="G17" s="314"/>
      <c r="H17" s="114"/>
      <c r="I17" s="115"/>
      <c r="J17" s="115">
        <v>3771825</v>
      </c>
      <c r="K17" s="115">
        <v>3771825</v>
      </c>
      <c r="L17" s="314"/>
      <c r="M17" s="114"/>
      <c r="N17" s="115"/>
      <c r="O17" s="115">
        <v>357761</v>
      </c>
      <c r="P17" s="115">
        <v>357761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37768167</v>
      </c>
      <c r="H19" s="347"/>
      <c r="I19" s="346"/>
      <c r="J19" s="346"/>
      <c r="K19" s="346"/>
      <c r="L19" s="107">
        <f>+L6+L7-L10</f>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Data'!I44+'Pt 1 Summary of Data'!I45+'Pt 1 Summary of Data'!I46+'Pt 1 Summary of Data'!I47+'Pt 1 Summary of Data'!I51</f>
        <v>8164033.9900000002</v>
      </c>
      <c r="H20" s="292"/>
      <c r="I20" s="288"/>
      <c r="J20" s="288"/>
      <c r="K20" s="288"/>
      <c r="L20" s="116">
        <f>+'Pt 1 Summary of Data'!O44+'Pt 1 Summary of Data'!O45+'Pt 1 Summary of Data'!O46+'Pt 1 Summary of Data'!O47+'Pt 1 Summary of Data'!O51</f>
        <v>805079.18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1.026794662982663</v>
      </c>
      <c r="H21" s="292"/>
      <c r="I21" s="288"/>
      <c r="J21" s="288"/>
      <c r="K21" s="288"/>
      <c r="L21" s="255">
        <f>+L19/(L15)</f>
        <v>1.0825005618240799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+G25</f>
        <v>1103477.6969999999</v>
      </c>
      <c r="H23" s="292"/>
      <c r="I23" s="288"/>
      <c r="J23" s="288"/>
      <c r="K23" s="288"/>
      <c r="L23" s="116">
        <f>+L25</f>
        <v>108529.07909999999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-9149611.0900000017</v>
      </c>
      <c r="H24" s="292"/>
      <c r="I24" s="288"/>
      <c r="J24" s="288"/>
      <c r="K24" s="288"/>
      <c r="L24" s="116">
        <f>+L15-L19-L16-L20</f>
        <v>-1103536.1800000002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381">
        <f>0.03*(G15-G16)</f>
        <v>1103477.6969999999</v>
      </c>
      <c r="H25" s="292"/>
      <c r="I25" s="288"/>
      <c r="J25" s="288"/>
      <c r="K25" s="288"/>
      <c r="L25" s="381">
        <f>+L15*0.03</f>
        <v>108529.07909999999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+G28</f>
        <v>9355800.9800000004</v>
      </c>
      <c r="H26" s="292"/>
      <c r="I26" s="288"/>
      <c r="J26" s="288"/>
      <c r="K26" s="288"/>
      <c r="L26" s="116">
        <f>+L28</f>
        <v>723527.19400000002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9267511.6870000008</v>
      </c>
      <c r="H27" s="292"/>
      <c r="I27" s="288"/>
      <c r="J27" s="288"/>
      <c r="K27" s="288"/>
      <c r="L27" s="116">
        <f>+L20+L23</f>
        <v>913608.25910000002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9355800.9800000004</v>
      </c>
      <c r="H28" s="292"/>
      <c r="I28" s="288"/>
      <c r="J28" s="288"/>
      <c r="K28" s="288"/>
      <c r="L28" s="116">
        <f>+L15*0.2</f>
        <v>723527.19400000002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f>+(0.2*(G15-G16)+G16)</f>
        <v>9355800.9800000004</v>
      </c>
      <c r="H29" s="292"/>
      <c r="I29" s="288"/>
      <c r="J29" s="288"/>
      <c r="K29" s="288"/>
      <c r="L29" s="116">
        <f>+L15*0.2</f>
        <v>723527.19400000002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29426071.919999998</v>
      </c>
      <c r="H30" s="292"/>
      <c r="I30" s="288"/>
      <c r="J30" s="288"/>
      <c r="K30" s="288"/>
      <c r="L30" s="116">
        <f>+L15-L26</f>
        <v>2894108.7759999996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f>+G28</f>
        <v>9355800.9800000004</v>
      </c>
      <c r="H31" s="292"/>
      <c r="I31" s="288"/>
      <c r="J31" s="288"/>
      <c r="K31" s="288"/>
      <c r="L31" s="116">
        <f>+L29</f>
        <v>723527.19400000002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29426071.919999998</v>
      </c>
      <c r="H32" s="292"/>
      <c r="I32" s="288"/>
      <c r="J32" s="288"/>
      <c r="K32" s="288"/>
      <c r="L32" s="116">
        <f>+L15-L31</f>
        <v>2894108.7759999996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1.2834933287283288</v>
      </c>
      <c r="H33" s="354"/>
      <c r="I33" s="355"/>
      <c r="J33" s="355"/>
      <c r="K33" s="355"/>
      <c r="L33" s="375">
        <f>+L19/L32</f>
        <v>1.3531257022801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5526059</v>
      </c>
      <c r="H34" s="292"/>
      <c r="I34" s="288"/>
      <c r="J34" s="288"/>
      <c r="K34" s="288"/>
      <c r="L34" s="116">
        <v>704717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5526059</v>
      </c>
      <c r="H35" s="292"/>
      <c r="I35" s="288"/>
      <c r="J35" s="288"/>
      <c r="K35" s="288"/>
      <c r="L35" s="116">
        <v>704717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9622</v>
      </c>
      <c r="F37" s="256">
        <v>8137</v>
      </c>
      <c r="G37" s="312"/>
      <c r="H37" s="121"/>
      <c r="I37" s="122"/>
      <c r="J37" s="256">
        <v>743.16666666666663</v>
      </c>
      <c r="K37" s="256">
        <v>743</v>
      </c>
      <c r="L37" s="312"/>
      <c r="M37" s="121"/>
      <c r="N37" s="122"/>
      <c r="O37" s="256">
        <v>74.666666666666671</v>
      </c>
      <c r="P37" s="256">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2.7E-2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v>2.7E-2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v>0.91100000000000003</v>
      </c>
      <c r="F44" s="260">
        <v>0.91100000000000003</v>
      </c>
      <c r="G44" s="311"/>
      <c r="H44" s="262"/>
      <c r="I44" s="260"/>
      <c r="J44" s="260">
        <v>1.022</v>
      </c>
      <c r="K44" s="260">
        <f>+K12/K17</f>
        <v>1.0217093847142962</v>
      </c>
      <c r="L44" s="311"/>
      <c r="M44" s="262"/>
      <c r="N44" s="260"/>
      <c r="O44" s="260">
        <v>1.3313608805878785</v>
      </c>
      <c r="P44" s="260">
        <v>1.3313608805878785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2.7E-2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0.93700000000000006</v>
      </c>
      <c r="G47" s="311"/>
      <c r="H47" s="292"/>
      <c r="I47" s="288"/>
      <c r="J47" s="288"/>
      <c r="K47" s="260">
        <v>1.022</v>
      </c>
      <c r="L47" s="311"/>
      <c r="M47" s="292"/>
      <c r="N47" s="288"/>
      <c r="O47" s="288"/>
      <c r="P47" s="260">
        <v>1.3313608805878785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0.93700000000000006</v>
      </c>
      <c r="G50" s="311"/>
      <c r="H50" s="293"/>
      <c r="I50" s="289"/>
      <c r="J50" s="289"/>
      <c r="K50" s="260">
        <v>1.022</v>
      </c>
      <c r="L50" s="311"/>
      <c r="M50" s="293"/>
      <c r="N50" s="289"/>
      <c r="O50" s="289"/>
      <c r="P50" s="260">
        <v>1.3313608805878785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v>34050630</v>
      </c>
      <c r="G51" s="311"/>
      <c r="H51" s="292"/>
      <c r="I51" s="288"/>
      <c r="J51" s="288"/>
      <c r="K51" s="115">
        <v>3771825</v>
      </c>
      <c r="L51" s="311"/>
      <c r="M51" s="292"/>
      <c r="N51" s="288"/>
      <c r="O51" s="288"/>
      <c r="P51" s="115">
        <v>357761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E168" sqref="E16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500</v>
      </c>
      <c r="C5" s="150"/>
      <c r="D5" s="221" t="s">
        <v>503</v>
      </c>
      <c r="E5" s="7"/>
    </row>
    <row r="6" spans="1:5" ht="35.25" customHeight="1" x14ac:dyDescent="0.25">
      <c r="B6" s="219" t="s">
        <v>501</v>
      </c>
      <c r="C6" s="150"/>
      <c r="D6" s="222" t="s">
        <v>504</v>
      </c>
      <c r="E6" s="7"/>
    </row>
    <row r="7" spans="1:5" ht="35.25" customHeight="1" x14ac:dyDescent="0.25">
      <c r="B7" s="219" t="s">
        <v>502</v>
      </c>
      <c r="C7" s="150"/>
      <c r="D7" s="222" t="s">
        <v>505</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506</v>
      </c>
      <c r="C27" s="150"/>
      <c r="D27" s="223" t="s">
        <v>507</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508</v>
      </c>
      <c r="C56" s="152"/>
      <c r="D56" s="222" t="s">
        <v>509</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510</v>
      </c>
      <c r="C67" s="152"/>
      <c r="D67" s="222" t="s">
        <v>509</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511</v>
      </c>
      <c r="C78" s="152"/>
      <c r="D78" s="222" t="s">
        <v>509</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512</v>
      </c>
      <c r="C89" s="152"/>
      <c r="D89" s="222" t="s">
        <v>509</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513</v>
      </c>
      <c r="C100" s="152"/>
      <c r="D100" s="222" t="s">
        <v>509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514</v>
      </c>
      <c r="C123" s="150"/>
      <c r="D123" s="222" t="s">
        <v>515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518</v>
      </c>
      <c r="C134" s="150"/>
      <c r="D134" s="222" t="s">
        <v>519</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516</v>
      </c>
      <c r="C156" s="150"/>
      <c r="D156" s="222" t="s">
        <v>517</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522</v>
      </c>
      <c r="C167" s="150"/>
      <c r="D167" s="222" t="s">
        <v>519</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523</v>
      </c>
      <c r="C178" s="150"/>
      <c r="D178" s="222" t="s">
        <v>524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2015-09-16T04:05:41Z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