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JCAMPB~1\AppData\Local\Temp\Rar$DIa0.161\"/>
    </mc:Choice>
  </mc:AlternateContent>
  <workbookProtection workbookPassword="D429" lockStructure="1"/>
  <bookViews>
    <workbookView xWindow="65304"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K44" i="10" l="1"/>
  <c r="I5" i="18" l="1"/>
  <c r="E5" i="18"/>
  <c r="L33" i="10" l="1"/>
  <c r="L32" i="10"/>
  <c r="L31" i="10"/>
  <c r="L30" i="10"/>
  <c r="L26" i="10"/>
  <c r="L29" i="10"/>
  <c r="L28" i="10"/>
  <c r="L27" i="10"/>
  <c r="L25" i="10"/>
  <c r="L23" i="10"/>
  <c r="L24" i="10"/>
  <c r="L21" i="10"/>
  <c r="L20" i="10"/>
  <c r="L19" i="10"/>
  <c r="L15" i="10"/>
  <c r="K15" i="10"/>
  <c r="J15" i="10"/>
  <c r="Q5" i="4"/>
  <c r="P5" i="4"/>
  <c r="O5" i="4"/>
  <c r="K5" i="4"/>
  <c r="J5" i="4"/>
  <c r="D5" i="4"/>
  <c r="E5" i="4"/>
  <c r="E15" i="10" s="1"/>
  <c r="G20" i="10"/>
  <c r="G19" i="10"/>
  <c r="G16" i="10"/>
  <c r="I5" i="4"/>
  <c r="G15" i="10" s="1"/>
  <c r="F15" i="10" l="1"/>
  <c r="G21" i="10"/>
  <c r="G29" i="10"/>
  <c r="G28" i="10"/>
  <c r="G25" i="10"/>
  <c r="G23" i="10" s="1"/>
  <c r="G27" i="10" s="1"/>
  <c r="G24" i="10"/>
  <c r="G31" i="10" l="1"/>
  <c r="G32" i="10" s="1"/>
  <c r="G33" i="10" s="1"/>
  <c r="G26" i="10"/>
  <c r="G30" i="10" s="1"/>
  <c r="F11" i="10"/>
</calcChain>
</file>

<file path=xl/sharedStrings.xml><?xml version="1.0" encoding="utf-8"?>
<sst xmlns="http://schemas.openxmlformats.org/spreadsheetml/2006/main" count="593" uniqueCount="525">
  <si>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</si>
  <si>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</si>
  <si>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</si>
  <si>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</si>
  <si>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</si>
  <si>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</si>
  <si>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</si>
  <si>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</si>
  <si>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</si>
  <si>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</si>
  <si>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</si>
  <si>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</si>
  <si>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</si>
  <si>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</si>
  <si>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</si>
  <si>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</si>
  <si>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</si>
  <si>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</si>
  <si>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</si>
  <si>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</si>
  <si>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</si>
  <si>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</si>
  <si>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</si>
  <si>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</si>
  <si>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</si>
  <si>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</si>
  <si>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</si>
  <si>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</si>
  <si>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</si>
  <si>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</si>
  <si>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</si>
  <si>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</si>
  <si>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</si>
  <si>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</si>
  <si>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</si>
  <si>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</si>
  <si>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</si>
  <si>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</si>
  <si>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</si>
  <si>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</si>
  <si>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</si>
  <si>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</si>
  <si>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</si>
  <si>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</si>
  <si>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</si>
  <si>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</si>
  <si>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</si>
  <si>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</si>
  <si>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</si>
  <si>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</si>
  <si>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</si>
  <si>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</si>
  <si>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</si>
  <si>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</si>
  <si>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</si>
  <si>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</si>
  <si>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</si>
  <si>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</si>
  <si>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</si>
  <si>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</si>
  <si>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</si>
  <si>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</si>
  <si>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</si>
  <si>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</si>
  <si>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</si>
  <si>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</si>
  <si>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</si>
  <si>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</si>
  <si>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</si>
  <si>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</si>
  <si>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</si>
  <si>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</si>
  <si>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</si>
  <si>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</si>
  <si>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</si>
  <si>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</si>
  <si>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</si>
  <si>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</si>
  <si>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</si>
  <si>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</si>
  <si>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</si>
  <si>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</si>
  <si>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</si>
  <si>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</si>
  <si>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</si>
  <si>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</si>
  <si>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</si>
  <si>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</si>
  <si>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</si>
  <si>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</si>
  <si>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</si>
  <si>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</si>
  <si>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</si>
  <si>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</si>
  <si>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</si>
  <si>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</si>
  <si>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</si>
  <si>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</si>
  <si>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</si>
  <si>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</si>
  <si>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</si>
  <si>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</si>
  <si>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</si>
  <si>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</si>
  <si>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</si>
  <si>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</si>
  <si>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</si>
  <si>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</si>
  <si>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</si>
  <si>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</si>
  <si>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</si>
  <si>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</si>
  <si>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</si>
  <si>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</si>
  <si>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</si>
  <si>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</si>
  <si>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</si>
  <si>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</si>
  <si>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</si>
  <si>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</si>
  <si>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</si>
  <si>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</si>
  <si>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</si>
  <si>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</si>
  <si>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</si>
  <si>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</si>
  <si>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</si>
  <si>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</si>
  <si>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</si>
  <si>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</si>
  <si>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</si>
  <si>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</si>
  <si>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</si>
  <si>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</si>
  <si>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</si>
  <si>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</si>
  <si>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</si>
  <si>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</si>
  <si>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</si>
  <si>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</si>
  <si>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</si>
  <si>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</si>
  <si>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</si>
  <si>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</si>
  <si>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</si>
  <si>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</si>
  <si>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</si>
  <si>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</si>
  <si>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</si>
  <si>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</si>
  <si>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</si>
  <si>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</si>
  <si>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</si>
  <si>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</si>
  <si>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</si>
  <si>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</si>
  <si>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</si>
  <si>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</si>
  <si>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</si>
  <si>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</si>
  <si>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</si>
  <si>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</si>
  <si>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</si>
  <si>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</si>
  <si>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</si>
  <si>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</si>
  <si>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</si>
  <si>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</si>
  <si>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</si>
  <si>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</si>
  <si>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</si>
  <si>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</si>
  <si>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</si>
  <si>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</si>
  <si>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</si>
  <si>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</si>
  <si>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</si>
  <si>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</si>
  <si>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</si>
  <si>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</si>
  <si>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</si>
  <si>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</si>
  <si>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</si>
  <si>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</si>
  <si>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</si>
  <si>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</si>
  <si>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</si>
  <si>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</si>
  <si>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</si>
  <si>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</si>
  <si>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</si>
  <si>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</si>
  <si>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</si>
  <si>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</si>
  <si>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</si>
  <si>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</si>
  <si>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</si>
  <si>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</si>
  <si>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</si>
  <si>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</si>
  <si>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</si>
  <si>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</si>
  <si>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</si>
  <si>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</si>
  <si>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</si>
  <si>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</si>
  <si>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</si>
  <si>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</si>
  <si>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</si>
  <si>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</si>
  <si>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</si>
  <si>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</si>
  <si>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</si>
  <si>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</si>
  <si>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</si>
  <si>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</si>
  <si>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</si>
  <si>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</si>
  <si>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</si>
  <si>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</si>
  <si>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</si>
  <si>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</si>
  <si>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</si>
  <si>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</si>
  <si>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</si>
  <si>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</si>
  <si>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</si>
  <si>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</si>
  <si>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</si>
  <si>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</si>
  <si>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</si>
  <si>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</si>
  <si>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</si>
  <si>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</si>
  <si>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</si>
  <si>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</si>
  <si>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</si>
  <si>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</si>
  <si>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</si>
  <si>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</si>
  <si>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</si>
  <si>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</si>
  <si>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</si>
  <si>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</si>
  <si>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</si>
  <si>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</si>
  <si>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</si>
  <si>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</si>
  <si>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</si>
  <si>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</si>
  <si>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</si>
  <si>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</si>
  <si>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</si>
  <si>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</si>
  <si>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</si>
  <si>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</si>
  <si>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</si>
  <si>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</si>
  <si>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</si>
  <si>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</si>
  <si>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</si>
  <si>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</si>
  <si>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</si>
  <si>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</si>
  <si>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</si>
  <si>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</si>
  <si>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</si>
  <si>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</si>
  <si>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</si>
  <si>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</si>
  <si>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</si>
  <si>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</si>
  <si>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</si>
  <si>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</si>
  <si>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</si>
  <si>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</si>
  <si>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</si>
  <si>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</si>
  <si>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</si>
  <si>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</si>
  <si>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</si>
  <si>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</si>
  <si>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</si>
  <si>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</si>
  <si>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</si>
  <si>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</si>
  <si>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</si>
  <si>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</si>
  <si>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</si>
  <si>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</si>
  <si>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</si>
  <si>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</si>
  <si>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</si>
  <si>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</si>
  <si>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</si>
  <si>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</si>
  <si>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</si>
  <si>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</si>
  <si>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</si>
  <si>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</si>
  <si>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</si>
  <si>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</si>
  <si>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</si>
  <si>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</si>
  <si>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</si>
  <si>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</si>
  <si>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</si>
  <si>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</si>
  <si>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</si>
  <si>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</si>
  <si>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</si>
  <si>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</si>
  <si>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</si>
  <si>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</si>
  <si>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</si>
  <si>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</si>
  <si>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</si>
  <si>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</si>
  <si>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</si>
  <si>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</si>
  <si>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</si>
  <si>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</si>
  <si>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</si>
  <si>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</si>
  <si>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</si>
  <si>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</si>
  <si>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</si>
  <si>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</si>
  <si>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</si>
  <si>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</si>
  <si>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</si>
  <si>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</si>
  <si>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</si>
  <si>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</si>
  <si>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</si>
  <si>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</si>
  <si>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</si>
  <si>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</si>
  <si>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</si>
  <si>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</si>
  <si>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</si>
  <si>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</si>
  <si>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</si>
  <si>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</si>
  <si>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</si>
  <si>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</si>
  <si>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</si>
  <si>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</si>
  <si>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</si>
  <si>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</si>
  <si>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</si>
  <si>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</si>
  <si>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</si>
  <si>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</si>
  <si>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</si>
  <si>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</si>
  <si>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</si>
  <si>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</si>
  <si>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</si>
  <si>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</si>
  <si>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</si>
  <si>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</si>
  <si>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</si>
  <si>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</si>
  <si>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</si>
  <si>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</si>
  <si>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</si>
  <si>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</si>
  <si>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</si>
  <si>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</si>
  <si>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</si>
  <si>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</si>
  <si>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</si>
  <si>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</si>
  <si>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</si>
  <si>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</si>
  <si>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</si>
  <si>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</si>
  <si>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</si>
  <si>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</si>
  <si>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</si>
  <si>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</si>
  <si>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</si>
  <si>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</si>
  <si>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</si>
  <si>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</si>
  <si>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</si>
  <si>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</si>
  <si>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</si>
  <si>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</si>
  <si>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</si>
  <si>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</si>
  <si>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</si>
  <si>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</si>
  <si>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</si>
  <si>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</si>
  <si>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</si>
  <si>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</si>
  <si>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</si>
  <si>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</si>
  <si>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</si>
  <si>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</si>
  <si>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</si>
  <si>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</si>
  <si>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</si>
  <si>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</si>
  <si>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</si>
  <si>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</si>
  <si>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</si>
  <si>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</si>
  <si>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</si>
  <si>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</si>
  <si>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</si>
  <si>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</si>
  <si>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</si>
  <si>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</si>
  <si>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</si>
  <si>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</si>
  <si>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</si>
  <si>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</si>
  <si>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</si>
  <si>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</si>
  <si>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</si>
  <si>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</si>
  <si>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</si>
  <si>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</si>
  <si>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</si>
  <si>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</si>
  <si>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</si>
  <si>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</si>
  <si>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</si>
  <si>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</si>
  <si>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</si>
  <si>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</si>
  <si>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</si>
  <si>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</si>
  <si>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</si>
  <si>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</si>
  <si>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</si>
  <si>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</si>
  <si>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</si>
  <si>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</si>
  <si>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</si>
  <si>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</si>
  <si>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</si>
  <si>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</si>
  <si>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</si>
  <si>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</si>
  <si>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</si>
  <si>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</si>
  <si>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</si>
  <si>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</si>
  <si>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</si>
  <si>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</si>
  <si>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</si>
  <si>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</si>
  <si>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</si>
  <si>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</si>
  <si>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</si>
  <si>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</si>
  <si>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</si>
  <si>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</si>
  <si>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</si>
  <si>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</si>
  <si>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</si>
  <si>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</si>
  <si>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</si>
  <si>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</si>
  <si>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</si>
  <si>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</si>
  <si>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</si>
  <si>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</si>
  <si>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</si>
  <si>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</si>
  <si>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</si>
  <si>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</si>
  <si>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</si>
  <si>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</si>
  <si>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</si>
  <si>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</si>
  <si>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</si>
  <si>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</si>
  <si>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</si>
  <si>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</si>
  <si>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</si>
  <si>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</si>
  <si>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</si>
  <si>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</si>
  <si>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</si>
  <si>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</si>
  <si>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</si>
  <si>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</si>
  <si>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</si>
  <si>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</si>
  <si>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Montana Health Cooperative</t>
  </si>
  <si>
    <t>2014</t>
  </si>
  <si>
    <t>1005 Partridge Place, Suite 5 &amp; 6 Helena, MT 59601</t>
  </si>
  <si>
    <t>451295465</t>
  </si>
  <si>
    <t>14933</t>
  </si>
  <si>
    <t>655</t>
  </si>
  <si>
    <t>Individual claims</t>
  </si>
  <si>
    <t>Large Group Claims</t>
  </si>
  <si>
    <t>Small Group Claims</t>
  </si>
  <si>
    <t>Individual paid claims are recorded for the individual markets seperately form group claims.  IBNR is claculated, by our actuary, for each market individuall</t>
  </si>
  <si>
    <t>Large group paid claims are recorded for the large group market seperately from inidividual and small group claims.  IBNR is claculated, by our actuary, for each market individuall</t>
  </si>
  <si>
    <t>Small group paid claims are recorded for the small group market seperately from inidividual and large group claims.  An allocation of claims from the small group to large group market was recorded to account for the few small groups that quality as large group for MLR reporting.  This allocation was based on a % of market share the larger small groups were as a part of the total small group market.  IBNR is claculated, by our actuary, for each market individuall</t>
  </si>
  <si>
    <t xml:space="preserve">Federal taxes and assessments - Exchange fee, Reinsruance fee, risk ajustment user fee, </t>
  </si>
  <si>
    <t>The expenses for these assessments are recorded based on actual cost per market</t>
  </si>
  <si>
    <t>Qualty Improvement Expenses</t>
  </si>
  <si>
    <t>MHC uses a TPA for services and was provdied an allocation of the TPA fee that is attributable to each Qualty Improvement Expense.  This allocation was spread across the individual, small group and large group markets based on a calcualted PMPM amount. Servcies conducted in house were allocated on a PMPM fee across all markets.</t>
  </si>
  <si>
    <t>Activities to prevent hospital readmission</t>
  </si>
  <si>
    <t>Improve patient safety and reduce medical errors</t>
  </si>
  <si>
    <t>Wellness and health promotion activities</t>
  </si>
  <si>
    <t>HIT expenses related to improving health care quality</t>
  </si>
  <si>
    <t>Cost Containment Expenses</t>
  </si>
  <si>
    <t>MHC calculated a % of individual IBNR as a cost containment expense for 2014</t>
  </si>
  <si>
    <t>Agent &amp; Broker fees &amp; commissions</t>
  </si>
  <si>
    <t>Commissions are allocated on a PMPM basis across all markets</t>
  </si>
  <si>
    <t>All other claims adj expense</t>
  </si>
  <si>
    <t>N/A</t>
  </si>
  <si>
    <t>Direct sales and salaries &amp; benefits</t>
  </si>
  <si>
    <t>Costs are allocated on a PMPM basis across all markets</t>
  </si>
  <si>
    <t>Other taxes</t>
  </si>
  <si>
    <t>Other general and administrative expenses</t>
  </si>
  <si>
    <t>Other expenses are allocated on a PMPM basis across all markets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</si>
</sst>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499</v>
      </c>
      <c r="B4" s="232" t="s">
        <v>45</v>
      </c>
      <c r="C4" s="378" t="s">
        <v>494</v>
      </c>
    </row>
    <row r="5" spans="1:6" x14ac:dyDescent="0.25">
      <c r="B5" s="232" t="s">
        <v>215</v>
      </c>
      <c r="C5" s="378" t="s">
        <v>494</v>
      </c>
    </row>
    <row r="6" spans="1:6" x14ac:dyDescent="0.25">
      <c r="B6" s="232" t="s">
        <v>216</v>
      </c>
      <c r="C6" s="378" t="s">
        <v>497</v>
      </c>
    </row>
    <row r="7" spans="1:6" x14ac:dyDescent="0.25">
      <c r="B7" s="232" t="s">
        <v>128</v>
      </c>
      <c r="C7" s="378"/>
    </row>
    <row r="8" spans="1:6" x14ac:dyDescent="0.25">
      <c r="B8" s="232" t="s">
        <v>36</v>
      </c>
      <c r="C8" s="378"/>
    </row>
    <row r="9" spans="1:6" x14ac:dyDescent="0.25">
      <c r="B9" s="232" t="s">
        <v>41</v>
      </c>
      <c r="C9" s="378" t="s">
        <v>498</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167</v>
      </c>
    </row>
    <row r="14" spans="1:6" x14ac:dyDescent="0.25">
      <c r="B14" s="232" t="s">
        <v>51</v>
      </c>
      <c r="C14" s="378" t="s">
        <v>496</v>
      </c>
    </row>
    <row r="15" spans="1:6" x14ac:dyDescent="0.25">
      <c r="B15" s="232" t="s">
        <v>217</v>
      </c>
      <c r="C15" s="378" t="s">
        <v>133</v>
      </c>
    </row>
    <row r="16" spans="1:6" x14ac:dyDescent="0.25">
      <c r="B16" s="233" t="s">
        <v>219</v>
      </c>
      <c r="C16" s="380" t="s">
        <v>135</v>
      </c>
    </row>
    <row r="17" spans="1:3" x14ac:dyDescent="0.25">
      <c r="B17" s="232" t="s">
        <v>218</v>
      </c>
      <c r="C17" s="378" t="s">
        <v>133</v>
      </c>
    </row>
    <row r="18" spans="1:3" x14ac:dyDescent="0.25">
      <c r="B18" s="234" t="s">
        <v>53</v>
      </c>
      <c r="C18" s="378" t="s">
        <v>495</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L49" activePane="bottomRight" state="frozen"/>
      <selection activeCell="B1" sqref="B1"/>
      <selection pane="topRight" activeCell="B1" sqref="B1"/>
      <selection pane="bottomLeft" activeCell="B1" sqref="B1"/>
      <selection pane="bottomRight" activeCell="E56" sqref="E56"/>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f>+'Pt 2 Premium and Claims'!D5+'Pt 2 Premium and Claims'!D6-'Pt 2 Premium and Claims'!D7-'Pt 2 Premium and Claims'!D13+'Pt 2 Premium and Claims'!D14+'Pt 2 Premium and Claims'!D15+'Pt 2 Premium and Claims'!D16</f>
        <v>45416653</v>
      </c>
      <c r="E5" s="105">
        <f>+'Pt 2 Premium and Claims'!E5+'Pt 2 Premium and Claims'!E6-'Pt 2 Premium and Claims'!E7-'Pt 2 Premium and Claims'!E13+'Pt 2 Premium and Claims'!E14+'Pt 2 Premium and Claims'!E15+'Pt 2 Premium and Claims'!E16</f>
        <v>52760826.899999999</v>
      </c>
      <c r="F5" s="106"/>
      <c r="G5" s="106"/>
      <c r="H5" s="106"/>
      <c r="I5" s="105">
        <f>+'Pt 2 Premium and Claims'!I5+'Pt 2 Premium and Claims'!I6-'Pt 2 Premium and Claims'!I7-'Pt 2 Premium and Claims'!I13+'Pt 2 Premium and Claims'!I14+'Pt 2 Premium and Claims'!I15+'Pt 2 Premium and Claims'!I16</f>
        <v>52760826.899999999</v>
      </c>
      <c r="J5" s="105">
        <f>+'Pt 2 Premium and Claims'!J5+'Pt 2 Premium and Claims'!J6-'Pt 2 Premium and Claims'!J7-'Pt 2 Premium and Claims'!J13+'Pt 2 Premium and Claims'!J14+'Pt 2 Premium and Claims'!J15+'Pt 2 Premium and Claims'!J16</f>
        <v>3533344</v>
      </c>
      <c r="K5" s="105">
        <f>+'Pt 2 Premium and Claims'!K5+'Pt 2 Premium and Claims'!K6-'Pt 2 Premium and Claims'!K7-'Pt 2 Premium and Claims'!K13+'Pt 2 Premium and Claims'!K14+'Pt 2 Premium and Claims'!K15+'Pt 2 Premium and Claims'!K16</f>
        <v>3915288.0300000003</v>
      </c>
      <c r="L5" s="106"/>
      <c r="M5" s="106"/>
      <c r="N5" s="106"/>
      <c r="O5" s="105">
        <f>+'Pt 2 Premium and Claims'!O5+'Pt 2 Premium and Claims'!O6-'Pt 2 Premium and Claims'!O7-'Pt 2 Premium and Claims'!O13+'Pt 2 Premium and Claims'!O14+'Pt 2 Premium and Claims'!O15+'Pt 2 Premium and Claims'!O16</f>
        <v>3915288</v>
      </c>
      <c r="P5" s="105">
        <f>+'Pt 2 Premium and Claims'!P5+'Pt 2 Premium and Claims'!P6-'Pt 2 Premium and Claims'!P7-'Pt 2 Premium and Claims'!P13+'Pt 2 Premium and Claims'!P14+'Pt 2 Premium and Claims'!P15+'Pt 2 Premium and Claims'!P16</f>
        <v>593003</v>
      </c>
      <c r="Q5" s="105">
        <f>+'Pt 2 Premium and Claims'!Q5+'Pt 2 Premium and Claims'!Q6-'Pt 2 Premium and Claims'!Q7-'Pt 2 Premium and Claims'!Q13+'Pt 2 Premium and Claims'!Q14+'Pt 2 Premium and Claims'!Q15+'Pt 2 Premium and Claims'!Q16</f>
        <v>593003</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48733676</v>
      </c>
      <c r="E12" s="106">
        <v>53910617</v>
      </c>
      <c r="F12" s="106"/>
      <c r="G12" s="106"/>
      <c r="H12" s="106"/>
      <c r="I12" s="105">
        <v>53910617</v>
      </c>
      <c r="J12" s="105">
        <v>3733104</v>
      </c>
      <c r="K12" s="106">
        <v>4192429</v>
      </c>
      <c r="L12" s="106"/>
      <c r="M12" s="106"/>
      <c r="N12" s="106"/>
      <c r="O12" s="105">
        <v>4192429</v>
      </c>
      <c r="P12" s="105">
        <v>474821</v>
      </c>
      <c r="Q12" s="106">
        <v>562047</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6.4" x14ac:dyDescent="0.25">
      <c r="B13" s="155" t="s">
        <v>230</v>
      </c>
      <c r="C13" s="62" t="s">
        <v>37</v>
      </c>
      <c r="D13" s="109">
        <v>6052461</v>
      </c>
      <c r="E13" s="110">
        <v>6052057</v>
      </c>
      <c r="F13" s="110"/>
      <c r="G13" s="289"/>
      <c r="H13" s="290"/>
      <c r="I13" s="109">
        <v>6052057</v>
      </c>
      <c r="J13" s="109">
        <v>538751</v>
      </c>
      <c r="K13" s="110">
        <v>88240</v>
      </c>
      <c r="L13" s="110"/>
      <c r="M13" s="289"/>
      <c r="N13" s="290"/>
      <c r="O13" s="109">
        <v>88240</v>
      </c>
      <c r="P13" s="109">
        <v>54935</v>
      </c>
      <c r="Q13" s="110">
        <v>64092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v>13160</v>
      </c>
      <c r="E26" s="110">
        <v>13160</v>
      </c>
      <c r="F26" s="110"/>
      <c r="G26" s="110"/>
      <c r="H26" s="110"/>
      <c r="I26" s="109">
        <v>13160</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1986123</v>
      </c>
      <c r="E28" s="110">
        <v>1986123</v>
      </c>
      <c r="F28" s="110"/>
      <c r="G28" s="110"/>
      <c r="H28" s="110"/>
      <c r="I28" s="109">
        <v>1986123</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45019</v>
      </c>
      <c r="E37" s="118">
        <v>45019</v>
      </c>
      <c r="F37" s="118"/>
      <c r="G37" s="118"/>
      <c r="H37" s="118"/>
      <c r="I37" s="117">
        <v>45019</v>
      </c>
      <c r="J37" s="117">
        <v>3477</v>
      </c>
      <c r="K37" s="118">
        <v>3477</v>
      </c>
      <c r="L37" s="118"/>
      <c r="M37" s="118"/>
      <c r="N37" s="118"/>
      <c r="O37" s="117">
        <v>3477</v>
      </c>
      <c r="P37" s="117">
        <v>350</v>
      </c>
      <c r="Q37" s="118">
        <v>350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v>36690</v>
      </c>
      <c r="E38" s="110">
        <v>36690</v>
      </c>
      <c r="F38" s="110"/>
      <c r="G38" s="110"/>
      <c r="H38" s="110"/>
      <c r="I38" s="109">
        <v>36690</v>
      </c>
      <c r="J38" s="109">
        <v>2833</v>
      </c>
      <c r="K38" s="110">
        <v>2833</v>
      </c>
      <c r="L38" s="110"/>
      <c r="M38" s="110"/>
      <c r="N38" s="110"/>
      <c r="O38" s="109">
        <v>2833</v>
      </c>
      <c r="P38" s="109">
        <v>285</v>
      </c>
      <c r="Q38" s="110">
        <v>285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v>36690</v>
      </c>
      <c r="E39" s="110">
        <v>36690</v>
      </c>
      <c r="F39" s="110"/>
      <c r="G39" s="110"/>
      <c r="H39" s="110"/>
      <c r="I39" s="109">
        <v>36690</v>
      </c>
      <c r="J39" s="109">
        <v>2833</v>
      </c>
      <c r="K39" s="110">
        <v>2833</v>
      </c>
      <c r="L39" s="110"/>
      <c r="M39" s="110"/>
      <c r="N39" s="110"/>
      <c r="O39" s="109">
        <v>2833</v>
      </c>
      <c r="P39" s="109">
        <v>284</v>
      </c>
      <c r="Q39" s="110">
        <v>284</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v>36690</v>
      </c>
      <c r="E40" s="110">
        <v>36690</v>
      </c>
      <c r="F40" s="110"/>
      <c r="G40" s="110"/>
      <c r="H40" s="110"/>
      <c r="I40" s="109">
        <v>36690</v>
      </c>
      <c r="J40" s="109">
        <v>2834</v>
      </c>
      <c r="K40" s="110">
        <v>2834</v>
      </c>
      <c r="L40" s="110"/>
      <c r="M40" s="110"/>
      <c r="N40" s="110"/>
      <c r="O40" s="109">
        <v>2834</v>
      </c>
      <c r="P40" s="109">
        <v>284</v>
      </c>
      <c r="Q40" s="110">
        <v>284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v>120910</v>
      </c>
      <c r="E41" s="110">
        <v>120910</v>
      </c>
      <c r="F41" s="110"/>
      <c r="G41" s="110"/>
      <c r="H41" s="110"/>
      <c r="I41" s="109">
        <v>120910</v>
      </c>
      <c r="J41" s="109">
        <v>9339</v>
      </c>
      <c r="K41" s="110">
        <v>9339</v>
      </c>
      <c r="L41" s="110"/>
      <c r="M41" s="110"/>
      <c r="N41" s="110"/>
      <c r="O41" s="109">
        <v>9339</v>
      </c>
      <c r="P41" s="109">
        <v>285</v>
      </c>
      <c r="Q41" s="110">
        <v>285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7.399999999999999" thickBot="1" x14ac:dyDescent="0.3">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7.6" thickTop="1" thickBot="1" x14ac:dyDescent="0.3">
      <c r="B44" s="160" t="s">
        <v>261</v>
      </c>
      <c r="C44" s="61" t="s">
        <v>18</v>
      </c>
      <c r="D44" s="117">
        <v>210958</v>
      </c>
      <c r="E44" s="118">
        <v>210958</v>
      </c>
      <c r="F44" s="118"/>
      <c r="G44" s="118"/>
      <c r="H44" s="118"/>
      <c r="I44" s="117">
        <v>210958</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ht="14.4" thickTop="1" thickBot="1" x14ac:dyDescent="0.3">
      <c r="B45" s="161" t="s">
        <v>262</v>
      </c>
      <c r="C45" s="62" t="s">
        <v>19</v>
      </c>
      <c r="D45" s="109">
        <v>1088983</v>
      </c>
      <c r="E45" s="110">
        <v>1088983</v>
      </c>
      <c r="F45" s="110"/>
      <c r="G45" s="110"/>
      <c r="H45" s="110"/>
      <c r="I45" s="117">
        <v>1088983</v>
      </c>
      <c r="J45" s="109">
        <v>81053</v>
      </c>
      <c r="K45" s="110">
        <v>81053</v>
      </c>
      <c r="L45" s="110"/>
      <c r="M45" s="110"/>
      <c r="N45" s="110"/>
      <c r="O45" s="109">
        <v>81053</v>
      </c>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ht="14.4" thickTop="1" thickBot="1" x14ac:dyDescent="0.3">
      <c r="B46" s="161" t="s">
        <v>263</v>
      </c>
      <c r="C46" s="62" t="s">
        <v>20</v>
      </c>
      <c r="D46" s="109">
        <v>2466079.29</v>
      </c>
      <c r="E46" s="110">
        <v>2466079.29</v>
      </c>
      <c r="F46" s="110"/>
      <c r="G46" s="110"/>
      <c r="H46" s="110"/>
      <c r="I46" s="117">
        <v>2466079.29</v>
      </c>
      <c r="J46" s="109">
        <v>190467.28</v>
      </c>
      <c r="K46" s="110">
        <v>190467.28</v>
      </c>
      <c r="L46" s="110"/>
      <c r="M46" s="110"/>
      <c r="N46" s="110"/>
      <c r="O46" s="109">
        <v>190467.28</v>
      </c>
      <c r="P46" s="109">
        <v>19136.43</v>
      </c>
      <c r="Q46" s="110">
        <v>19136.43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ht="13.8" thickTop="1" x14ac:dyDescent="0.25">
      <c r="B47" s="161" t="s">
        <v>264</v>
      </c>
      <c r="C47" s="62" t="s">
        <v>21</v>
      </c>
      <c r="D47" s="109">
        <v>330030</v>
      </c>
      <c r="E47" s="110">
        <v>330030</v>
      </c>
      <c r="F47" s="110"/>
      <c r="G47" s="110"/>
      <c r="H47" s="110"/>
      <c r="I47" s="117">
        <v>330030</v>
      </c>
      <c r="J47" s="109">
        <v>25489.83</v>
      </c>
      <c r="K47" s="110">
        <v>25489.83</v>
      </c>
      <c r="L47" s="110"/>
      <c r="M47" s="110"/>
      <c r="N47" s="110"/>
      <c r="O47" s="109">
        <v>25489.83</v>
      </c>
      <c r="P47" s="109">
        <v>2506.9899999999998</v>
      </c>
      <c r="Q47" s="110">
        <v>2560.9899999999998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4067983.7</v>
      </c>
      <c r="E51" s="110">
        <v>4067983.7</v>
      </c>
      <c r="F51" s="110"/>
      <c r="G51" s="110"/>
      <c r="H51" s="110"/>
      <c r="I51" s="109">
        <v>4067983.7</v>
      </c>
      <c r="J51" s="109">
        <v>508069.07</v>
      </c>
      <c r="K51" s="110">
        <v>508069.07</v>
      </c>
      <c r="L51" s="110"/>
      <c r="M51" s="110"/>
      <c r="N51" s="110"/>
      <c r="O51" s="109">
        <v>508069.07</v>
      </c>
      <c r="P51" s="109">
        <v>51754.23</v>
      </c>
      <c r="Q51" s="110">
        <v>51754.23</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8137</v>
      </c>
      <c r="E56" s="122">
        <v>8137</v>
      </c>
      <c r="F56" s="122"/>
      <c r="G56" s="122"/>
      <c r="H56" s="122"/>
      <c r="I56" s="121">
        <v>8137</v>
      </c>
      <c r="J56" s="121">
        <v>694</v>
      </c>
      <c r="K56" s="122">
        <v>694</v>
      </c>
      <c r="L56" s="122"/>
      <c r="M56" s="122"/>
      <c r="N56" s="122"/>
      <c r="O56" s="121">
        <v>694</v>
      </c>
      <c r="P56" s="121">
        <v>235</v>
      </c>
      <c r="Q56" s="122">
        <v>235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5">
      <c r="B57" s="161" t="s">
        <v>273</v>
      </c>
      <c r="C57" s="62" t="s">
        <v>25</v>
      </c>
      <c r="D57" s="124">
        <v>11668</v>
      </c>
      <c r="E57" s="125">
        <v>1240</v>
      </c>
      <c r="F57" s="125"/>
      <c r="G57" s="125"/>
      <c r="H57" s="125"/>
      <c r="I57" s="124">
        <v>1240</v>
      </c>
      <c r="J57" s="124">
        <v>1240</v>
      </c>
      <c r="K57" s="125">
        <v>1240</v>
      </c>
      <c r="L57" s="125"/>
      <c r="M57" s="125"/>
      <c r="N57" s="125"/>
      <c r="O57" s="124">
        <v>1240</v>
      </c>
      <c r="P57" s="124">
        <v>282</v>
      </c>
      <c r="Q57" s="125">
        <v>282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5">
      <c r="B58" s="161" t="s">
        <v>274</v>
      </c>
      <c r="C58" s="62" t="s">
        <v>26</v>
      </c>
      <c r="D58" s="330"/>
      <c r="E58" s="331"/>
      <c r="F58" s="331"/>
      <c r="G58" s="331"/>
      <c r="H58" s="331"/>
      <c r="I58" s="330"/>
      <c r="J58" s="124">
        <v>61</v>
      </c>
      <c r="K58" s="125">
        <v>61</v>
      </c>
      <c r="L58" s="125"/>
      <c r="M58" s="125"/>
      <c r="N58" s="125"/>
      <c r="O58" s="124">
        <v>61</v>
      </c>
      <c r="P58" s="124">
        <v>3</v>
      </c>
      <c r="Q58" s="125">
        <v>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v>115466</v>
      </c>
      <c r="E59" s="125">
        <v>115466</v>
      </c>
      <c r="F59" s="125"/>
      <c r="G59" s="125"/>
      <c r="H59" s="125"/>
      <c r="I59" s="124">
        <v>115466</v>
      </c>
      <c r="J59" s="124">
        <v>8918</v>
      </c>
      <c r="K59" s="125">
        <v>8918</v>
      </c>
      <c r="L59" s="125"/>
      <c r="M59" s="125"/>
      <c r="N59" s="125"/>
      <c r="O59" s="124">
        <v>8918</v>
      </c>
      <c r="P59" s="124">
        <v>896</v>
      </c>
      <c r="Q59" s="125">
        <v>896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v>9622.1666666666661</v>
      </c>
      <c r="E60" s="128">
        <v>9622.1666666666661</v>
      </c>
      <c r="F60" s="128"/>
      <c r="G60" s="128"/>
      <c r="H60" s="128"/>
      <c r="I60" s="127">
        <v>9622.1666666666661</v>
      </c>
      <c r="J60" s="127">
        <v>743.16666666666663</v>
      </c>
      <c r="K60" s="128">
        <v>743.16666666666663</v>
      </c>
      <c r="L60" s="128"/>
      <c r="M60" s="128"/>
      <c r="N60" s="128"/>
      <c r="O60" s="127">
        <v>743.16666666666663</v>
      </c>
      <c r="P60" s="127">
        <v>74.666666666666671</v>
      </c>
      <c r="Q60" s="128">
        <v>74.666666666666671</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H47 D49:AD52 L44:AD47">
    <cfRule type="cellIs" dxfId="566" priority="37" stopIfTrue="1" operator="lessThan">
      <formula>0</formula>
    </cfRule>
  </conditionalFormatting>
  <conditionalFormatting sqref="AS53">
    <cfRule type="cellIs" dxfId="565" priority="36" stopIfTrue="1" operator="lessThan">
      <formula>0</formula>
    </cfRule>
  </conditionalFormatting>
  <conditionalFormatting sqref="G56:I57 G59:I59 D59 D56:D57 G7:I7 E13:F15 D6:D10 D13:D21">
    <cfRule type="cellIs" dxfId="564" priority="99" stopIfTrue="1" operator="lessThan">
      <formula>0</formula>
    </cfRule>
  </conditionalFormatting>
  <conditionalFormatting sqref="AI34:AI35">
    <cfRule type="cellIs" dxfId="563" priority="54" stopIfTrue="1" operator="lessThan">
      <formula>0</formula>
    </cfRule>
  </conditionalFormatting>
  <conditionalFormatting sqref="AQ56:AR57 AQ59:AR59 AN59 AN56:AN57">
    <cfRule type="cellIs" dxfId="562" priority="4" stopIfTrue="1" operator="lessThan">
      <formula>0</formula>
    </cfRule>
  </conditionalFormatting>
  <conditionalFormatting sqref="M7:O7 J6:J10">
    <cfRule type="cellIs" dxfId="561" priority="96" stopIfTrue="1" operator="lessThan">
      <formula>0</formula>
    </cfRule>
  </conditionalFormatting>
  <conditionalFormatting sqref="S7:T7 P6:P10">
    <cfRule type="cellIs" dxfId="560" priority="94" stopIfTrue="1" operator="lessThan">
      <formula>0</formula>
    </cfRule>
  </conditionalFormatting>
  <conditionalFormatting sqref="U6:U10">
    <cfRule type="cellIs" dxfId="559" priority="93" stopIfTrue="1" operator="lessThan">
      <formula>0</formula>
    </cfRule>
  </conditionalFormatting>
  <conditionalFormatting sqref="X6:X10">
    <cfRule type="cellIs" dxfId="558" priority="92" stopIfTrue="1" operator="lessThan">
      <formula>0</formula>
    </cfRule>
  </conditionalFormatting>
  <conditionalFormatting sqref="AA6:AA10">
    <cfRule type="cellIs" dxfId="557" priority="91" stopIfTrue="1" operator="lessThan">
      <formula>0</formula>
    </cfRule>
  </conditionalFormatting>
  <conditionalFormatting sqref="AD6:AD10">
    <cfRule type="cellIs" dxfId="556" priority="90" stopIfTrue="1" operator="lessThan">
      <formula>0</formula>
    </cfRule>
  </conditionalFormatting>
  <conditionalFormatting sqref="AI6:AI10">
    <cfRule type="cellIs" dxfId="555" priority="89" stopIfTrue="1" operator="lessThan">
      <formula>0</formula>
    </cfRule>
  </conditionalFormatting>
  <conditionalFormatting sqref="AT6:AT10">
    <cfRule type="cellIs" dxfId="554" priority="86" stopIfTrue="1" operator="lessThan">
      <formula>0</formula>
    </cfRule>
  </conditionalFormatting>
  <conditionalFormatting sqref="AS6:AS10">
    <cfRule type="cellIs" dxfId="553" priority="87" stopIfTrue="1" operator="lessThan">
      <formula>0</formula>
    </cfRule>
  </conditionalFormatting>
  <conditionalFormatting sqref="AU6:AU10">
    <cfRule type="cellIs" dxfId="552" priority="85" stopIfTrue="1" operator="lessThan">
      <formula>0</formula>
    </cfRule>
  </conditionalFormatting>
  <conditionalFormatting sqref="I13:I15">
    <cfRule type="cellIs" dxfId="551" priority="84" stopIfTrue="1" operator="lessThan">
      <formula>0</formula>
    </cfRule>
  </conditionalFormatting>
  <conditionalFormatting sqref="K13:L15 J13:J21">
    <cfRule type="cellIs" dxfId="550" priority="83" stopIfTrue="1" operator="lessThan">
      <formula>0</formula>
    </cfRule>
  </conditionalFormatting>
  <conditionalFormatting sqref="O13:O15">
    <cfRule type="cellIs" dxfId="549" priority="82" stopIfTrue="1" operator="lessThan">
      <formula>0</formula>
    </cfRule>
  </conditionalFormatting>
  <conditionalFormatting sqref="V13:V15 U13:U21">
    <cfRule type="cellIs" dxfId="548" priority="80" stopIfTrue="1" operator="lessThan">
      <formula>0</formula>
    </cfRule>
  </conditionalFormatting>
  <conditionalFormatting sqref="W13:W15">
    <cfRule type="cellIs" dxfId="547" priority="79" stopIfTrue="1" operator="lessThan">
      <formula>0</formula>
    </cfRule>
  </conditionalFormatting>
  <conditionalFormatting sqref="Y13:Y15 X13:X21">
    <cfRule type="cellIs" dxfId="546" priority="78" stopIfTrue="1" operator="lessThan">
      <formula>0</formula>
    </cfRule>
  </conditionalFormatting>
  <conditionalFormatting sqref="Z13:Z15">
    <cfRule type="cellIs" dxfId="545" priority="77" stopIfTrue="1" operator="lessThan">
      <formula>0</formula>
    </cfRule>
  </conditionalFormatting>
  <conditionalFormatting sqref="AB13:AB15 AA13:AA21">
    <cfRule type="cellIs" dxfId="544" priority="76" stopIfTrue="1" operator="lessThan">
      <formula>0</formula>
    </cfRule>
  </conditionalFormatting>
  <conditionalFormatting sqref="AC13:AC15">
    <cfRule type="cellIs" dxfId="543" priority="75" stopIfTrue="1" operator="lessThan">
      <formula>0</formula>
    </cfRule>
  </conditionalFormatting>
  <conditionalFormatting sqref="AD13:AD21">
    <cfRule type="cellIs" dxfId="542" priority="74" stopIfTrue="1" operator="lessThan">
      <formula>0</formula>
    </cfRule>
  </conditionalFormatting>
  <conditionalFormatting sqref="AI13:AI21">
    <cfRule type="cellIs" dxfId="541" priority="73" stopIfTrue="1" operator="lessThan">
      <formula>0</formula>
    </cfRule>
  </conditionalFormatting>
  <conditionalFormatting sqref="AT13:AT21">
    <cfRule type="cellIs" dxfId="540" priority="70" stopIfTrue="1" operator="lessThan">
      <formula>0</formula>
    </cfRule>
  </conditionalFormatting>
  <conditionalFormatting sqref="AS13:AS21">
    <cfRule type="cellIs" dxfId="539" priority="71" stopIfTrue="1" operator="lessThan">
      <formula>0</formula>
    </cfRule>
  </conditionalFormatting>
  <conditionalFormatting sqref="AU13:AU21">
    <cfRule type="cellIs" dxfId="538" priority="69" stopIfTrue="1" operator="lessThan">
      <formula>0</formula>
    </cfRule>
  </conditionalFormatting>
  <conditionalFormatting sqref="D53:F53">
    <cfRule type="cellIs" dxfId="537" priority="62" stopIfTrue="1" operator="lessThan">
      <formula>0</formula>
    </cfRule>
  </conditionalFormatting>
  <conditionalFormatting sqref="I53">
    <cfRule type="cellIs" dxfId="536" priority="61" stopIfTrue="1" operator="lessThan">
      <formula>0</formula>
    </cfRule>
  </conditionalFormatting>
  <conditionalFormatting sqref="J53:L53">
    <cfRule type="cellIs" dxfId="535" priority="60" stopIfTrue="1" operator="lessThan">
      <formula>0</formula>
    </cfRule>
  </conditionalFormatting>
  <conditionalFormatting sqref="O53">
    <cfRule type="cellIs" dxfId="534" priority="59" stopIfTrue="1" operator="lessThan">
      <formula>0</formula>
    </cfRule>
  </conditionalFormatting>
  <conditionalFormatting sqref="P53:R53">
    <cfRule type="cellIs" dxfId="533" priority="58" stopIfTrue="1" operator="lessThan">
      <formula>0</formula>
    </cfRule>
  </conditionalFormatting>
  <conditionalFormatting sqref="U53:AD53">
    <cfRule type="cellIs" dxfId="532" priority="57" stopIfTrue="1" operator="lessThan">
      <formula>0</formula>
    </cfRule>
  </conditionalFormatting>
  <conditionalFormatting sqref="AI25:AI28">
    <cfRule type="cellIs" dxfId="531" priority="56" stopIfTrue="1" operator="lessThan">
      <formula>0</formula>
    </cfRule>
  </conditionalFormatting>
  <conditionalFormatting sqref="AI30:AI32">
    <cfRule type="cellIs" dxfId="530" priority="55" stopIfTrue="1" operator="lessThan">
      <formula>0</formula>
    </cfRule>
  </conditionalFormatting>
  <conditionalFormatting sqref="AN25:AR28">
    <cfRule type="cellIs" dxfId="529" priority="53" stopIfTrue="1" operator="lessThan">
      <formula>0</formula>
    </cfRule>
  </conditionalFormatting>
  <conditionalFormatting sqref="AN30:AR32">
    <cfRule type="cellIs" dxfId="528" priority="52" stopIfTrue="1" operator="lessThan">
      <formula>0</formula>
    </cfRule>
  </conditionalFormatting>
  <conditionalFormatting sqref="AN34:AR35">
    <cfRule type="cellIs" dxfId="527" priority="51" stopIfTrue="1" operator="lessThan">
      <formula>0</formula>
    </cfRule>
  </conditionalFormatting>
  <conditionalFormatting sqref="AS25:AV26 AS27:AU27">
    <cfRule type="cellIs" dxfId="526" priority="50" stopIfTrue="1" operator="lessThan">
      <formula>0</formula>
    </cfRule>
  </conditionalFormatting>
  <conditionalFormatting sqref="AS28:AV28">
    <cfRule type="cellIs" dxfId="525" priority="49" stopIfTrue="1" operator="lessThan">
      <formula>0</formula>
    </cfRule>
  </conditionalFormatting>
  <conditionalFormatting sqref="AS30:AV32">
    <cfRule type="cellIs" dxfId="524" priority="48" stopIfTrue="1" operator="lessThan">
      <formula>0</formula>
    </cfRule>
  </conditionalFormatting>
  <conditionalFormatting sqref="AI44:AI47">
    <cfRule type="cellIs" dxfId="523" priority="47" stopIfTrue="1" operator="lessThan">
      <formula>0</formula>
    </cfRule>
  </conditionalFormatting>
  <conditionalFormatting sqref="AI49:AI52">
    <cfRule type="cellIs" dxfId="522" priority="46" stopIfTrue="1" operator="lessThan">
      <formula>0</formula>
    </cfRule>
  </conditionalFormatting>
  <conditionalFormatting sqref="AI53">
    <cfRule type="cellIs" dxfId="521" priority="45" stopIfTrue="1" operator="lessThan">
      <formula>0</formula>
    </cfRule>
  </conditionalFormatting>
  <conditionalFormatting sqref="AI37:AI42">
    <cfRule type="cellIs" dxfId="520" priority="44" stopIfTrue="1" operator="lessThan">
      <formula>0</formula>
    </cfRule>
  </conditionalFormatting>
  <conditionalFormatting sqref="AN37:AR42">
    <cfRule type="cellIs" dxfId="519" priority="43" stopIfTrue="1" operator="lessThan">
      <formula>0</formula>
    </cfRule>
  </conditionalFormatting>
  <conditionalFormatting sqref="AN44:AR47">
    <cfRule type="cellIs" dxfId="518" priority="42" stopIfTrue="1" operator="lessThan">
      <formula>0</formula>
    </cfRule>
  </conditionalFormatting>
  <conditionalFormatting sqref="AN49:AR52">
    <cfRule type="cellIs" dxfId="517" priority="41" stopIfTrue="1" operator="lessThan">
      <formula>0</formula>
    </cfRule>
  </conditionalFormatting>
  <conditionalFormatting sqref="AN53:AP53">
    <cfRule type="cellIs" dxfId="516" priority="40" stopIfTrue="1" operator="lessThan">
      <formula>0</formula>
    </cfRule>
  </conditionalFormatting>
  <conditionalFormatting sqref="AS37:AS42">
    <cfRule type="cellIs" dxfId="515" priority="39" stopIfTrue="1" operator="lessThan">
      <formula>0</formula>
    </cfRule>
  </conditionalFormatting>
  <conditionalFormatting sqref="AS44:AS47">
    <cfRule type="cellIs" dxfId="514" priority="38" stopIfTrue="1" operator="lessThan">
      <formula>0</formula>
    </cfRule>
  </conditionalFormatting>
  <conditionalFormatting sqref="AT37:AT42">
    <cfRule type="cellIs" dxfId="513" priority="35" stopIfTrue="1" operator="lessThan">
      <formula>0</formula>
    </cfRule>
  </conditionalFormatting>
  <conditionalFormatting sqref="AT44:AT47">
    <cfRule type="cellIs" dxfId="512" priority="34" stopIfTrue="1" operator="lessThan">
      <formula>0</formula>
    </cfRule>
  </conditionalFormatting>
  <conditionalFormatting sqref="AT49:AT52">
    <cfRule type="cellIs" dxfId="511" priority="33" stopIfTrue="1" operator="lessThan">
      <formula>0</formula>
    </cfRule>
  </conditionalFormatting>
  <conditionalFormatting sqref="AT53">
    <cfRule type="cellIs" dxfId="510" priority="32" stopIfTrue="1" operator="lessThan">
      <formula>0</formula>
    </cfRule>
  </conditionalFormatting>
  <conditionalFormatting sqref="AU37:AU42">
    <cfRule type="cellIs" dxfId="509" priority="31" stopIfTrue="1" operator="lessThan">
      <formula>0</formula>
    </cfRule>
  </conditionalFormatting>
  <conditionalFormatting sqref="AU44:AU47">
    <cfRule type="cellIs" dxfId="508" priority="30" stopIfTrue="1" operator="lessThan">
      <formula>0</formula>
    </cfRule>
  </conditionalFormatting>
  <conditionalFormatting sqref="AU49:AU52">
    <cfRule type="cellIs" dxfId="507" priority="29" stopIfTrue="1" operator="lessThan">
      <formula>0</formula>
    </cfRule>
  </conditionalFormatting>
  <conditionalFormatting sqref="AU53">
    <cfRule type="cellIs" dxfId="506" priority="28" stopIfTrue="1" operator="lessThan">
      <formula>0</formula>
    </cfRule>
  </conditionalFormatting>
  <conditionalFormatting sqref="AV37:AV42">
    <cfRule type="cellIs" dxfId="505" priority="27" stopIfTrue="1" operator="lessThan">
      <formula>0</formula>
    </cfRule>
  </conditionalFormatting>
  <conditionalFormatting sqref="AV44:AV47">
    <cfRule type="cellIs" dxfId="504" priority="26" stopIfTrue="1" operator="lessThan">
      <formula>0</formula>
    </cfRule>
  </conditionalFormatting>
  <conditionalFormatting sqref="AV49:AV52">
    <cfRule type="cellIs" dxfId="503" priority="25" stopIfTrue="1" operator="lessThan">
      <formula>0</formula>
    </cfRule>
  </conditionalFormatting>
  <conditionalFormatting sqref="AV53">
    <cfRule type="cellIs" dxfId="502" priority="24" stopIfTrue="1" operator="lessThan">
      <formula>0</formula>
    </cfRule>
  </conditionalFormatting>
  <conditionalFormatting sqref="AS35:AV35">
    <cfRule type="cellIs" dxfId="501" priority="23" stopIfTrue="1" operator="lessThan">
      <formula>0</formula>
    </cfRule>
  </conditionalFormatting>
  <conditionalFormatting sqref="AV34">
    <cfRule type="cellIs" dxfId="500" priority="22" stopIfTrue="1" operator="lessThan">
      <formula>0</formula>
    </cfRule>
  </conditionalFormatting>
  <conditionalFormatting sqref="AT34">
    <cfRule type="cellIs" dxfId="499" priority="21" stopIfTrue="1" operator="lessThan">
      <formula>0</formula>
    </cfRule>
  </conditionalFormatting>
  <conditionalFormatting sqref="AW61:AW62">
    <cfRule type="cellIs" dxfId="498" priority="20" stopIfTrue="1" operator="lessThan">
      <formula>0</formula>
    </cfRule>
  </conditionalFormatting>
  <conditionalFormatting sqref="M56:O57 J56:J57">
    <cfRule type="cellIs" dxfId="497" priority="19" stopIfTrue="1" operator="lessThan">
      <formula>0</formula>
    </cfRule>
  </conditionalFormatting>
  <conditionalFormatting sqref="M58:O59 J58:J59">
    <cfRule type="cellIs" dxfId="496" priority="17" stopIfTrue="1" operator="lessThan">
      <formula>0</formula>
    </cfRule>
  </conditionalFormatting>
  <conditionalFormatting sqref="S56:U57 P56:P57">
    <cfRule type="cellIs" dxfId="495" priority="15" stopIfTrue="1" operator="lessThan">
      <formula>0</formula>
    </cfRule>
  </conditionalFormatting>
  <conditionalFormatting sqref="V56:W57">
    <cfRule type="cellIs" dxfId="494" priority="14" stopIfTrue="1" operator="lessThan">
      <formula>0</formula>
    </cfRule>
  </conditionalFormatting>
  <conditionalFormatting sqref="S59:U59 P59">
    <cfRule type="cellIs" dxfId="493" priority="13" stopIfTrue="1" operator="lessThan">
      <formula>0</formula>
    </cfRule>
  </conditionalFormatting>
  <conditionalFormatting sqref="V59:W59">
    <cfRule type="cellIs" dxfId="492" priority="12" stopIfTrue="1" operator="lessThan">
      <formula>0</formula>
    </cfRule>
  </conditionalFormatting>
  <conditionalFormatting sqref="S58:T58 P58">
    <cfRule type="cellIs" dxfId="491" priority="11" stopIfTrue="1" operator="lessThan">
      <formula>0</formula>
    </cfRule>
  </conditionalFormatting>
  <conditionalFormatting sqref="X56:X57">
    <cfRule type="cellIs" dxfId="490" priority="10" stopIfTrue="1" operator="lessThan">
      <formula>0</formula>
    </cfRule>
  </conditionalFormatting>
  <conditionalFormatting sqref="X59">
    <cfRule type="cellIs" dxfId="489" priority="9" stopIfTrue="1" operator="lessThan">
      <formula>0</formula>
    </cfRule>
  </conditionalFormatting>
  <conditionalFormatting sqref="X58">
    <cfRule type="cellIs" dxfId="488" priority="8" stopIfTrue="1" operator="lessThan">
      <formula>0</formula>
    </cfRule>
  </conditionalFormatting>
  <conditionalFormatting sqref="AA56:AA57">
    <cfRule type="cellIs" dxfId="487" priority="7" stopIfTrue="1" operator="lessThan">
      <formula>0</formula>
    </cfRule>
  </conditionalFormatting>
  <conditionalFormatting sqref="AA59">
    <cfRule type="cellIs" dxfId="486" priority="6" stopIfTrue="1" operator="lessThan">
      <formula>0</formula>
    </cfRule>
  </conditionalFormatting>
  <conditionalFormatting sqref="AA58">
    <cfRule type="cellIs" dxfId="485" priority="5" stopIfTrue="1" operator="lessThan">
      <formula>0</formula>
    </cfRule>
  </conditionalFormatting>
  <conditionalFormatting sqref="Q13:R15 P13:P21">
    <cfRule type="cellIs" dxfId="484" priority="81" stopIfTrue="1" operator="lessThan">
      <formula>0</formula>
    </cfRule>
  </conditionalFormatting>
  <conditionalFormatting sqref="AQ7:AR7 AO13:AP15 AN6:AN10 AN13:AN21">
    <cfRule type="cellIs" dxfId="483" priority="3" stopIfTrue="1" operator="lessThan">
      <formula>0</formula>
    </cfRule>
  </conditionalFormatting>
  <conditionalFormatting sqref="AU34">
    <cfRule type="cellIs" dxfId="482" priority="2" stopIfTrue="1" operator="lessThan">
      <formula>0</formula>
    </cfRule>
  </conditionalFormatting>
  <conditionalFormatting sqref="I44:K47">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E7" sqref="E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38781873</v>
      </c>
      <c r="E5" s="118">
        <f>38781873+1643247</f>
        <v>40425120</v>
      </c>
      <c r="F5" s="118"/>
      <c r="G5" s="130"/>
      <c r="H5" s="130"/>
      <c r="I5" s="117">
        <f>38781873+1643247</f>
        <v>40425120</v>
      </c>
      <c r="J5" s="117">
        <v>3617636</v>
      </c>
      <c r="K5" s="118">
        <v>3617636</v>
      </c>
      <c r="L5" s="118"/>
      <c r="M5" s="118"/>
      <c r="N5" s="118"/>
      <c r="O5" s="117">
        <v>3617636</v>
      </c>
      <c r="P5" s="117">
        <v>593003</v>
      </c>
      <c r="Q5" s="118">
        <v>593003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5">
      <c r="B6" s="176" t="s">
        <v>279</v>
      </c>
      <c r="C6" s="133" t="s">
        <v>8</v>
      </c>
      <c r="D6" s="109">
        <v>106465</v>
      </c>
      <c r="E6" s="110">
        <v>106465</v>
      </c>
      <c r="F6" s="110"/>
      <c r="G6" s="111"/>
      <c r="H6" s="111"/>
      <c r="I6" s="109">
        <v>106465</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v>1639779</v>
      </c>
      <c r="E7" s="110">
        <v>1639779</v>
      </c>
      <c r="F7" s="110"/>
      <c r="G7" s="111"/>
      <c r="H7" s="111"/>
      <c r="I7" s="109">
        <v>1639779</v>
      </c>
      <c r="J7" s="109">
        <v>84292</v>
      </c>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v>109924</v>
      </c>
      <c r="E13" s="110">
        <v>109924</v>
      </c>
      <c r="F13" s="110"/>
      <c r="G13" s="110"/>
      <c r="H13" s="110"/>
      <c r="I13" s="109">
        <v>109924</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v>7370730</v>
      </c>
      <c r="E15" s="110">
        <v>10821501</v>
      </c>
      <c r="F15" s="110"/>
      <c r="G15" s="110"/>
      <c r="H15" s="110"/>
      <c r="I15" s="109">
        <v>10821501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907288</v>
      </c>
      <c r="E16" s="110">
        <v>3157443.9</v>
      </c>
      <c r="F16" s="110"/>
      <c r="G16" s="110"/>
      <c r="H16" s="110"/>
      <c r="I16" s="109">
        <v>3157443.9</v>
      </c>
      <c r="J16" s="109"/>
      <c r="K16" s="110">
        <v>297652.03000000003</v>
      </c>
      <c r="L16" s="110"/>
      <c r="M16" s="110"/>
      <c r="N16" s="110"/>
      <c r="O16" s="109">
        <v>297652</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8348697</v>
      </c>
      <c r="E17" s="269">
        <v>6754128</v>
      </c>
      <c r="F17" s="269"/>
      <c r="G17" s="269"/>
      <c r="H17" s="110"/>
      <c r="I17" s="293"/>
      <c r="J17" s="109">
        <v>-250461</v>
      </c>
      <c r="K17" s="269">
        <v>769335</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43666528</v>
      </c>
      <c r="E23" s="288"/>
      <c r="F23" s="288"/>
      <c r="G23" s="288"/>
      <c r="H23" s="288"/>
      <c r="I23" s="292"/>
      <c r="J23" s="109">
        <v>3733104</v>
      </c>
      <c r="K23" s="288"/>
      <c r="L23" s="288"/>
      <c r="M23" s="288"/>
      <c r="N23" s="288"/>
      <c r="O23" s="292"/>
      <c r="P23" s="109">
        <v>474821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5">
      <c r="B24" s="178" t="s">
        <v>114</v>
      </c>
      <c r="C24" s="133"/>
      <c r="D24" s="293"/>
      <c r="E24" s="110">
        <v>50921404</v>
      </c>
      <c r="F24" s="110"/>
      <c r="G24" s="110"/>
      <c r="H24" s="110"/>
      <c r="I24" s="109">
        <v>50921404</v>
      </c>
      <c r="J24" s="293"/>
      <c r="K24" s="110">
        <v>4033885</v>
      </c>
      <c r="L24" s="110"/>
      <c r="M24" s="110"/>
      <c r="N24" s="110"/>
      <c r="O24" s="109">
        <v>4033885</v>
      </c>
      <c r="P24" s="293"/>
      <c r="Q24" s="110">
        <v>559818</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5067418</v>
      </c>
      <c r="E26" s="288"/>
      <c r="F26" s="288"/>
      <c r="G26" s="288"/>
      <c r="H26" s="288"/>
      <c r="I26" s="292"/>
      <c r="J26" s="109">
        <v>0</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6.4" x14ac:dyDescent="0.25">
      <c r="B27" s="178" t="s">
        <v>85</v>
      </c>
      <c r="C27" s="133"/>
      <c r="D27" s="293"/>
      <c r="E27" s="110">
        <v>2989213</v>
      </c>
      <c r="F27" s="110"/>
      <c r="G27" s="110"/>
      <c r="H27" s="110"/>
      <c r="I27" s="109">
        <v>2989213</v>
      </c>
      <c r="J27" s="293"/>
      <c r="K27" s="110">
        <v>158544</v>
      </c>
      <c r="L27" s="110"/>
      <c r="M27" s="110"/>
      <c r="N27" s="110"/>
      <c r="O27" s="109">
        <v>158544</v>
      </c>
      <c r="P27" s="293"/>
      <c r="Q27" s="110">
        <v>2229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48733676</v>
      </c>
      <c r="E54" s="115">
        <v>53910617</v>
      </c>
      <c r="F54" s="115"/>
      <c r="G54" s="115"/>
      <c r="H54" s="115"/>
      <c r="I54" s="114">
        <v>53910617</v>
      </c>
      <c r="J54" s="114">
        <v>3733104</v>
      </c>
      <c r="K54" s="115">
        <v>4192429</v>
      </c>
      <c r="L54" s="115"/>
      <c r="M54" s="115"/>
      <c r="N54" s="115"/>
      <c r="O54" s="114">
        <v>4192429</v>
      </c>
      <c r="P54" s="114">
        <v>474821</v>
      </c>
      <c r="Q54" s="115">
        <v>562047</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6.4" x14ac:dyDescent="0.25">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opLeftCell="F28" zoomScale="70" zoomScaleNormal="70" workbookViewId="0">
      <selection activeCell="N34" sqref="N34"/>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53910617</v>
      </c>
      <c r="F6" s="115">
        <v>53910617</v>
      </c>
      <c r="G6" s="116">
        <v>53910617</v>
      </c>
      <c r="H6" s="109"/>
      <c r="I6" s="110"/>
      <c r="J6" s="115">
        <v>4192429</v>
      </c>
      <c r="K6" s="115">
        <v>4192429</v>
      </c>
      <c r="L6" s="116">
        <v>4192429</v>
      </c>
      <c r="M6" s="109"/>
      <c r="N6" s="110"/>
      <c r="O6" s="115">
        <v>474821</v>
      </c>
      <c r="P6" s="115">
        <v>474821</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5">
      <c r="B7" s="191" t="s">
        <v>312</v>
      </c>
      <c r="C7" s="109"/>
      <c r="D7" s="110"/>
      <c r="E7" s="115">
        <v>275999</v>
      </c>
      <c r="F7" s="115">
        <v>275999</v>
      </c>
      <c r="G7" s="116">
        <v>275999</v>
      </c>
      <c r="H7" s="109"/>
      <c r="I7" s="110"/>
      <c r="J7" s="115">
        <v>21316</v>
      </c>
      <c r="K7" s="115">
        <v>21316</v>
      </c>
      <c r="L7" s="116">
        <v>21316</v>
      </c>
      <c r="M7" s="109"/>
      <c r="N7" s="110"/>
      <c r="O7" s="115">
        <v>1488</v>
      </c>
      <c r="P7" s="115">
        <v>1488</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5">
      <c r="B8" s="191" t="s">
        <v>484</v>
      </c>
      <c r="C8" s="293"/>
      <c r="D8" s="289"/>
      <c r="E8" s="269">
        <v>2439494.83</v>
      </c>
      <c r="F8" s="269">
        <v>2439495</v>
      </c>
      <c r="G8" s="270">
        <v>2439495</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10821510</v>
      </c>
      <c r="F9" s="115">
        <v>10821510</v>
      </c>
      <c r="G9" s="116">
        <v>10821510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3157443.9</v>
      </c>
      <c r="F10" s="115">
        <v>3157444</v>
      </c>
      <c r="G10" s="116">
        <v>3157444</v>
      </c>
      <c r="H10" s="292"/>
      <c r="I10" s="288"/>
      <c r="J10" s="115">
        <v>297652.03000000003</v>
      </c>
      <c r="K10" s="115">
        <v>297652.03000000003</v>
      </c>
      <c r="L10" s="116">
        <v>297652.03000000003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6754128</v>
      </c>
      <c r="F11" s="115">
        <f>+E11</f>
        <v>6754128</v>
      </c>
      <c r="G11" s="314"/>
      <c r="H11" s="292"/>
      <c r="I11" s="288"/>
      <c r="J11" s="115">
        <v>62384</v>
      </c>
      <c r="K11" s="115">
        <v>62384</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c r="D12" s="115"/>
      <c r="E12" s="115">
        <v>31004039</v>
      </c>
      <c r="F12" s="115">
        <v>26774420</v>
      </c>
      <c r="G12" s="311"/>
      <c r="H12" s="114"/>
      <c r="I12" s="115"/>
      <c r="J12" s="115">
        <v>3853709</v>
      </c>
      <c r="K12" s="115">
        <v>3853709</v>
      </c>
      <c r="L12" s="311"/>
      <c r="M12" s="114"/>
      <c r="N12" s="115"/>
      <c r="O12" s="115">
        <v>476309</v>
      </c>
      <c r="P12" s="115">
        <v>476309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f>+'Pt 1 Summary of Data'!E5-'Pt 3 MLR and Rebate Calculation'!E9-'Pt 3 MLR and Rebate Calculation'!E10-'Pt 3 MLR and Rebate Calculation'!E11</f>
        <v>32027745</v>
      </c>
      <c r="F15" s="107">
        <f>+'Pt 1 Summary of Data'!E5-'Pt 3 MLR and Rebate Calculation'!F9-'Pt 3 MLR and Rebate Calculation'!F10-'Pt 3 MLR and Rebate Calculation'!F11</f>
        <v>32027744.899999999</v>
      </c>
      <c r="G15" s="107">
        <f>+'Pt 1 Summary of Data'!I5-'Pt 3 MLR and Rebate Calculation'!G9-'Pt 3 MLR and Rebate Calculation'!G10</f>
        <v>38781872.899999999</v>
      </c>
      <c r="H15" s="117"/>
      <c r="I15" s="118"/>
      <c r="J15" s="106">
        <f>+'Pt 1 Summary of Data'!K5-'Pt 3 MLR and Rebate Calculation'!J10-'Pt 3 MLR and Rebate Calculation'!J11</f>
        <v>3555252</v>
      </c>
      <c r="K15" s="106">
        <f>+'Pt 1 Summary of Data'!K5-'Pt 3 MLR and Rebate Calculation'!K10-'Pt 3 MLR and Rebate Calculation'!K11</f>
        <v>3555252</v>
      </c>
      <c r="L15" s="107">
        <f>+'Pt 1 Summary of Data'!O5-'Pt 3 MLR and Rebate Calculation'!L10</f>
        <v>3617635.9699999997</v>
      </c>
      <c r="M15" s="117"/>
      <c r="N15" s="118"/>
      <c r="O15" s="106">
        <v>593003</v>
      </c>
      <c r="P15" s="106">
        <v>593003</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5">
      <c r="B16" s="191" t="s">
        <v>313</v>
      </c>
      <c r="C16" s="109"/>
      <c r="D16" s="110"/>
      <c r="E16" s="115">
        <v>1999283</v>
      </c>
      <c r="F16" s="115">
        <v>1999283</v>
      </c>
      <c r="G16" s="116">
        <f>+'Pt 1 Summary of Data'!I26+'Pt 1 Summary of Data'!I28</f>
        <v>1999283</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5">
      <c r="A17" s="143"/>
      <c r="B17" s="192" t="s">
        <v>320</v>
      </c>
      <c r="C17" s="114"/>
      <c r="D17" s="115"/>
      <c r="E17" s="115">
        <v>34050359.899999999</v>
      </c>
      <c r="F17" s="115">
        <v>34050359.899999999</v>
      </c>
      <c r="G17" s="314"/>
      <c r="H17" s="114"/>
      <c r="I17" s="115"/>
      <c r="J17" s="115">
        <v>3771825</v>
      </c>
      <c r="K17" s="115">
        <v>3771825</v>
      </c>
      <c r="L17" s="314"/>
      <c r="M17" s="114"/>
      <c r="N17" s="115"/>
      <c r="O17" s="115">
        <v>357761</v>
      </c>
      <c r="P17" s="115">
        <v>357761</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f>+G6+G7-G8-G9-G10</f>
        <v>37768167</v>
      </c>
      <c r="H19" s="347"/>
      <c r="I19" s="346"/>
      <c r="J19" s="346"/>
      <c r="K19" s="346"/>
      <c r="L19" s="107">
        <f>+L6+L7-L10</f>
        <v>3916092.9699999997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f>+'Pt 1 Summary of Data'!I44+'Pt 1 Summary of Data'!I45+'Pt 1 Summary of Data'!I46+'Pt 1 Summary of Data'!I47+'Pt 1 Summary of Data'!I51</f>
        <v>8164033.9900000002</v>
      </c>
      <c r="H20" s="292"/>
      <c r="I20" s="288"/>
      <c r="J20" s="288"/>
      <c r="K20" s="288"/>
      <c r="L20" s="116">
        <f>+'Pt 1 Summary of Data'!O44+'Pt 1 Summary of Data'!O45+'Pt 1 Summary of Data'!O46+'Pt 1 Summary of Data'!O47+'Pt 1 Summary of Data'!O51</f>
        <v>805079.18</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f>+G19/(G15-G16)</f>
        <v>1.026794662982663</v>
      </c>
      <c r="H21" s="292"/>
      <c r="I21" s="288"/>
      <c r="J21" s="288"/>
      <c r="K21" s="288"/>
      <c r="L21" s="255">
        <f>+L19/(L15)</f>
        <v>1.0825005618240799</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f>+G25</f>
        <v>1103477.6969999999</v>
      </c>
      <c r="H23" s="292"/>
      <c r="I23" s="288"/>
      <c r="J23" s="288"/>
      <c r="K23" s="288"/>
      <c r="L23" s="116">
        <f>+L25</f>
        <v>108529.07909999999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f>+G15-G19-G16-G20</f>
        <v>-9149611.0900000017</v>
      </c>
      <c r="H24" s="292"/>
      <c r="I24" s="288"/>
      <c r="J24" s="288"/>
      <c r="K24" s="288"/>
      <c r="L24" s="116">
        <f>+L15-L19-L16-L20</f>
        <v>-1103536.1800000002</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381">
        <f>0.03*(G15-G16)</f>
        <v>1103477.6969999999</v>
      </c>
      <c r="H25" s="292"/>
      <c r="I25" s="288"/>
      <c r="J25" s="288"/>
      <c r="K25" s="288"/>
      <c r="L25" s="381">
        <f>+L15*0.03</f>
        <v>108529.07909999999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f>+G28</f>
        <v>9355800.9800000004</v>
      </c>
      <c r="H26" s="292"/>
      <c r="I26" s="288"/>
      <c r="J26" s="288"/>
      <c r="K26" s="288"/>
      <c r="L26" s="116">
        <f>+L28</f>
        <v>723527.19400000002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f>+G20+G23</f>
        <v>9267511.6870000008</v>
      </c>
      <c r="H27" s="292"/>
      <c r="I27" s="288"/>
      <c r="J27" s="288"/>
      <c r="K27" s="288"/>
      <c r="L27" s="116">
        <f>+L20+L23</f>
        <v>913608.25910000002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381">
        <f>+((G15-G16)*0.2)+G16</f>
        <v>9355800.9800000004</v>
      </c>
      <c r="H28" s="292"/>
      <c r="I28" s="288"/>
      <c r="J28" s="288"/>
      <c r="K28" s="288"/>
      <c r="L28" s="116">
        <f>+L15*0.2</f>
        <v>723527.19400000002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f>+(0.2*(G15-G16)+G16)</f>
        <v>9355800.9800000004</v>
      </c>
      <c r="H29" s="292"/>
      <c r="I29" s="288"/>
      <c r="J29" s="288"/>
      <c r="K29" s="288"/>
      <c r="L29" s="116">
        <f>+L15*0.2</f>
        <v>723527.19400000002</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f>+G15-G26</f>
        <v>29426071.919999998</v>
      </c>
      <c r="H30" s="292"/>
      <c r="I30" s="288"/>
      <c r="J30" s="288"/>
      <c r="K30" s="288"/>
      <c r="L30" s="116">
        <f>+L15-L26</f>
        <v>2894108.7759999996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f>+G28</f>
        <v>9355800.9800000004</v>
      </c>
      <c r="H31" s="292"/>
      <c r="I31" s="288"/>
      <c r="J31" s="288"/>
      <c r="K31" s="288"/>
      <c r="L31" s="116">
        <f>+L29</f>
        <v>723527.19400000002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f>+G15-G31</f>
        <v>29426071.919999998</v>
      </c>
      <c r="H32" s="292"/>
      <c r="I32" s="288"/>
      <c r="J32" s="288"/>
      <c r="K32" s="288"/>
      <c r="L32" s="116">
        <f>+L15-L31</f>
        <v>2894108.7759999996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f>+G19/G32</f>
        <v>1.2834933287283288</v>
      </c>
      <c r="H33" s="354"/>
      <c r="I33" s="355"/>
      <c r="J33" s="355"/>
      <c r="K33" s="355"/>
      <c r="L33" s="375">
        <f>+L19/L32</f>
        <v>1.3531257022801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v>5526059</v>
      </c>
      <c r="H34" s="292"/>
      <c r="I34" s="288"/>
      <c r="J34" s="288"/>
      <c r="K34" s="288"/>
      <c r="L34" s="116">
        <v>704717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v>5526059</v>
      </c>
      <c r="H35" s="292"/>
      <c r="I35" s="288"/>
      <c r="J35" s="288"/>
      <c r="K35" s="288"/>
      <c r="L35" s="116">
        <v>704717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9622</v>
      </c>
      <c r="F37" s="256">
        <v>8137</v>
      </c>
      <c r="G37" s="312"/>
      <c r="H37" s="121"/>
      <c r="I37" s="122"/>
      <c r="J37" s="256">
        <v>743.16666666666663</v>
      </c>
      <c r="K37" s="256">
        <v>743</v>
      </c>
      <c r="L37" s="312"/>
      <c r="M37" s="121"/>
      <c r="N37" s="122"/>
      <c r="O37" s="256">
        <v>74.666666666666671</v>
      </c>
      <c r="P37" s="256">
        <v>74.666666666666671</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5">
      <c r="B38" s="191" t="s">
        <v>322</v>
      </c>
      <c r="C38" s="351"/>
      <c r="D38" s="352"/>
      <c r="E38" s="352"/>
      <c r="F38" s="267">
        <v>2.7E-2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5">
      <c r="B41" s="191" t="s">
        <v>325</v>
      </c>
      <c r="C41" s="292"/>
      <c r="D41" s="288"/>
      <c r="E41" s="288"/>
      <c r="F41" s="260">
        <v>2.7E-2</v>
      </c>
      <c r="G41" s="311"/>
      <c r="H41" s="292"/>
      <c r="I41" s="288"/>
      <c r="J41" s="288"/>
      <c r="K41" s="260"/>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c r="D44" s="260"/>
      <c r="E44" s="260">
        <v>0.91100000000000003</v>
      </c>
      <c r="F44" s="260">
        <v>0.91100000000000003</v>
      </c>
      <c r="G44" s="311"/>
      <c r="H44" s="262"/>
      <c r="I44" s="260"/>
      <c r="J44" s="260">
        <v>1.022</v>
      </c>
      <c r="K44" s="260">
        <f>+K12/K17</f>
        <v>1.0217093847142962</v>
      </c>
      <c r="L44" s="311"/>
      <c r="M44" s="262"/>
      <c r="N44" s="260"/>
      <c r="O44" s="260">
        <v>1.3313608805878785</v>
      </c>
      <c r="P44" s="260">
        <v>1.3313608805878785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5">
      <c r="B46" s="197" t="s">
        <v>330</v>
      </c>
      <c r="C46" s="292"/>
      <c r="D46" s="288"/>
      <c r="E46" s="288"/>
      <c r="F46" s="260">
        <v>2.7E-2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v>0.93700000000000006</v>
      </c>
      <c r="G47" s="311"/>
      <c r="H47" s="292"/>
      <c r="I47" s="288"/>
      <c r="J47" s="288"/>
      <c r="K47" s="260">
        <v>1.022</v>
      </c>
      <c r="L47" s="311"/>
      <c r="M47" s="292"/>
      <c r="N47" s="288"/>
      <c r="O47" s="288"/>
      <c r="P47" s="260">
        <v>1.3313608805878785</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c r="D49" s="141"/>
      <c r="E49" s="141"/>
      <c r="F49" s="141">
        <v>0.8</v>
      </c>
      <c r="G49" s="312"/>
      <c r="H49" s="140"/>
      <c r="I49" s="141"/>
      <c r="J49" s="141"/>
      <c r="K49" s="141">
        <v>0.8</v>
      </c>
      <c r="L49" s="312"/>
      <c r="M49" s="140"/>
      <c r="N49" s="141"/>
      <c r="O49" s="141"/>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v>0.93700000000000006</v>
      </c>
      <c r="G50" s="311"/>
      <c r="H50" s="293"/>
      <c r="I50" s="289"/>
      <c r="J50" s="289"/>
      <c r="K50" s="260">
        <v>1.022</v>
      </c>
      <c r="L50" s="311"/>
      <c r="M50" s="293"/>
      <c r="N50" s="289"/>
      <c r="O50" s="289"/>
      <c r="P50" s="260">
        <v>1.3313608805878785</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5">
      <c r="B51" s="195" t="s">
        <v>334</v>
      </c>
      <c r="C51" s="292"/>
      <c r="D51" s="288"/>
      <c r="E51" s="288"/>
      <c r="F51" s="115">
        <v>34050630</v>
      </c>
      <c r="G51" s="311"/>
      <c r="H51" s="292"/>
      <c r="I51" s="288"/>
      <c r="J51" s="288"/>
      <c r="K51" s="115">
        <v>3771825</v>
      </c>
      <c r="L51" s="311"/>
      <c r="M51" s="292"/>
      <c r="N51" s="288"/>
      <c r="O51" s="288"/>
      <c r="P51" s="115">
        <v>357761</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2" activePane="bottomRight" state="frozen"/>
      <selection activeCell="B1" sqref="B1"/>
      <selection pane="topRight" activeCell="B1" sqref="B1"/>
      <selection pane="bottomLeft" activeCell="B1" sqref="B1"/>
      <selection pane="bottomRight" activeCell="E21" sqref="E2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8137</v>
      </c>
      <c r="D4" s="149">
        <v>694</v>
      </c>
      <c r="E4" s="149">
        <v>235</v>
      </c>
      <c r="F4" s="149"/>
      <c r="G4" s="149"/>
      <c r="H4" s="149"/>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v>0</v>
      </c>
      <c r="E6" s="123">
        <v>0</v>
      </c>
      <c r="F6" s="363"/>
      <c r="G6" s="123"/>
      <c r="H6" s="123"/>
      <c r="I6" s="363"/>
      <c r="J6" s="363"/>
      <c r="K6" s="372"/>
    </row>
    <row r="7" spans="2:11" x14ac:dyDescent="0.25">
      <c r="B7" s="155" t="s">
        <v>102</v>
      </c>
      <c r="C7" s="124">
        <v>0</v>
      </c>
      <c r="D7" s="126">
        <v>0</v>
      </c>
      <c r="E7" s="126">
        <v>0</v>
      </c>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c r="D11" s="119"/>
      <c r="E11" s="119"/>
      <c r="F11" s="119"/>
      <c r="G11" s="119"/>
      <c r="H11" s="119"/>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v>0</v>
      </c>
      <c r="E16" s="119">
        <v>0</v>
      </c>
      <c r="F16" s="119"/>
      <c r="G16" s="119"/>
      <c r="H16" s="119"/>
      <c r="I16" s="312"/>
      <c r="J16" s="312"/>
      <c r="K16" s="365"/>
    </row>
    <row r="17" spans="2:12" s="5" customFormat="1" x14ac:dyDescent="0.25">
      <c r="B17" s="207" t="s">
        <v>203</v>
      </c>
      <c r="C17" s="109">
        <v>0</v>
      </c>
      <c r="D17" s="113">
        <v>0</v>
      </c>
      <c r="E17" s="113">
        <v>0</v>
      </c>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v>0</v>
      </c>
      <c r="D22" s="212">
        <v>0</v>
      </c>
      <c r="E22" s="212">
        <v>0</v>
      </c>
      <c r="F22" s="212"/>
      <c r="G22" s="212"/>
      <c r="H22" s="212"/>
      <c r="I22" s="359"/>
      <c r="J22" s="359"/>
      <c r="K22" s="368"/>
    </row>
    <row r="23" spans="2:12" s="5" customFormat="1" ht="100.2" customHeight="1" x14ac:dyDescent="0.25">
      <c r="B23" s="102" t="s">
        <v>212</v>
      </c>
      <c r="C23" s="382"/>
      <c r="D23" s="383"/>
      <c r="E23" s="383"/>
      <c r="F23" s="383"/>
      <c r="G23" s="383"/>
      <c r="H23" s="383"/>
      <c r="I23" s="383"/>
      <c r="J23" s="383"/>
      <c r="K23" s="384"/>
    </row>
    <row r="24" spans="2:12" s="5" customFormat="1" ht="100.2" customHeight="1" x14ac:dyDescent="0.25">
      <c r="B24" s="101" t="s">
        <v>213</v>
      </c>
      <c r="C24" s="385"/>
      <c r="D24" s="386"/>
      <c r="E24" s="386"/>
      <c r="F24" s="386"/>
      <c r="G24" s="386"/>
      <c r="H24" s="386"/>
      <c r="I24" s="386"/>
      <c r="J24" s="386"/>
      <c r="K24" s="387"/>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0" activePane="bottomRight" state="frozen"/>
      <selection activeCell="B1" sqref="B1"/>
      <selection pane="topRight" activeCell="B1" sqref="B1"/>
      <selection pane="bottomLeft" activeCell="B1" sqref="B1"/>
      <selection pane="bottomRight" activeCell="E168" sqref="E168"/>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t="s">
        <v>500</v>
      </c>
      <c r="C5" s="150"/>
      <c r="D5" s="221" t="s">
        <v>503</v>
      </c>
      <c r="E5" s="7"/>
    </row>
    <row r="6" spans="1:5" ht="35.25" customHeight="1" x14ac:dyDescent="0.25">
      <c r="B6" s="219" t="s">
        <v>501</v>
      </c>
      <c r="C6" s="150"/>
      <c r="D6" s="222" t="s">
        <v>504</v>
      </c>
      <c r="E6" s="7"/>
    </row>
    <row r="7" spans="1:5" ht="35.25" customHeight="1" x14ac:dyDescent="0.25">
      <c r="B7" s="219" t="s">
        <v>502</v>
      </c>
      <c r="C7" s="150"/>
      <c r="D7" s="222" t="s">
        <v>505</v>
      </c>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506</v>
      </c>
      <c r="C27" s="150"/>
      <c r="D27" s="223" t="s">
        <v>507</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508</v>
      </c>
      <c r="C56" s="152"/>
      <c r="D56" s="222" t="s">
        <v>509</v>
      </c>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t="s">
        <v>510</v>
      </c>
      <c r="C67" s="152"/>
      <c r="D67" s="222" t="s">
        <v>509</v>
      </c>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511</v>
      </c>
      <c r="C78" s="152"/>
      <c r="D78" s="222" t="s">
        <v>509</v>
      </c>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512</v>
      </c>
      <c r="C89" s="152"/>
      <c r="D89" s="222" t="s">
        <v>509</v>
      </c>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t="s">
        <v>513</v>
      </c>
      <c r="C100" s="152"/>
      <c r="D100" s="222" t="s">
        <v>509</v>
      </c>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t="s">
        <v>514</v>
      </c>
      <c r="C123" s="150"/>
      <c r="D123" s="222" t="s">
        <v>515</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t="s">
        <v>518</v>
      </c>
      <c r="C134" s="150"/>
      <c r="D134" s="222" t="s">
        <v>519</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t="s">
        <v>520</v>
      </c>
      <c r="C145" s="150"/>
      <c r="D145" s="222" t="s">
        <v>521</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t="s">
        <v>516</v>
      </c>
      <c r="C156" s="150"/>
      <c r="D156" s="222" t="s">
        <v>517</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t="s">
        <v>522</v>
      </c>
      <c r="C167" s="150"/>
      <c r="D167" s="222" t="s">
        <v>519</v>
      </c>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t="s">
        <v>523</v>
      </c>
      <c r="C178" s="150"/>
      <c r="D178" s="222" t="s">
        <v>524</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2AEC57B-F62A-4F4B-9F17-8493B708A382}">
  <ds:schemaRefs>
    <ds:schemaRef ds:uri="http://purl.org/dc/dcmitype/"/>
    <ds:schemaRef ds:uri="http://schemas.openxmlformats.org/package/2006/metadata/core-properties"/>
    <ds:schemaRef ds:uri="http://purl.org/dc/elements/1.1/"/>
    <ds:schemaRef ds:uri="http://www.w3.org/XML/1998/namespace"/>
    <ds:schemaRef ds:uri="http://schemas.microsoft.com/office/2006/documentManagement/typ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Jeaneen  Campbell</cp:lastModifiedBy>
  <cp:lastPrinted>2014-12-18T11:24:00Z</cp:lastPrinted>
  <dcterms:created xsi:type="dcterms:W3CDTF">2012-03-15T16:14:51Z</dcterms:created>
  <dcterms:modified xsi:type="dcterms:W3CDTF">2015-09-28T17:24:18Z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ies>
</file>