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3"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L35" i="10" l="1"/>
  <c r="L34" i="10"/>
  <c r="L33" i="10"/>
  <c r="L32" i="10"/>
  <c r="L31" i="10"/>
  <c r="L30" i="10"/>
  <c r="L28" i="10"/>
  <c r="L27" i="10"/>
  <c r="L26" i="10"/>
  <c r="L24" i="10"/>
  <c r="L23" i="10"/>
  <c r="L20" i="10"/>
  <c r="G33" i="10"/>
  <c r="G32" i="10"/>
  <c r="G31" i="10"/>
  <c r="G30" i="10"/>
  <c r="G27" i="10"/>
  <c r="G26" i="10"/>
  <c r="G24" i="10"/>
  <c r="G21" i="10"/>
  <c r="G20" i="10"/>
  <c r="G10" i="10"/>
  <c r="G35" i="10"/>
  <c r="G34" i="10"/>
  <c r="P51" i="10" l="1"/>
  <c r="P44" i="10"/>
  <c r="P39" i="10"/>
  <c r="P37" i="10"/>
  <c r="P17" i="10"/>
  <c r="P16" i="10"/>
  <c r="P15" i="10"/>
  <c r="P12" i="10"/>
  <c r="P7" i="10"/>
  <c r="P6" i="10"/>
  <c r="P52" i="10"/>
  <c r="P49" i="10"/>
  <c r="P40" i="10"/>
  <c r="O44" i="10"/>
  <c r="O37" i="10"/>
  <c r="O17" i="10"/>
  <c r="O16" i="10"/>
  <c r="O15" i="10"/>
  <c r="O12" i="10"/>
  <c r="O7" i="10"/>
  <c r="O6" i="10"/>
  <c r="N37" i="10"/>
  <c r="N17" i="10"/>
  <c r="N16" i="10"/>
  <c r="N15" i="10"/>
  <c r="N12" i="10"/>
  <c r="N7" i="10"/>
  <c r="N6" i="10"/>
  <c r="N5" i="10"/>
  <c r="M44" i="10"/>
  <c r="M37" i="10"/>
  <c r="M17" i="10"/>
  <c r="M16" i="10"/>
  <c r="M15" i="10"/>
  <c r="M12" i="10"/>
  <c r="M7" i="10"/>
  <c r="M6" i="10"/>
  <c r="L25" i="10"/>
  <c r="L29" i="10"/>
  <c r="L21" i="10"/>
  <c r="L22" i="10"/>
  <c r="L19" i="10"/>
  <c r="L16" i="10"/>
  <c r="L15" i="10"/>
  <c r="L10" i="10"/>
  <c r="L7" i="10"/>
  <c r="L6" i="10"/>
  <c r="K51" i="10"/>
  <c r="K50" i="10"/>
  <c r="K47" i="10"/>
  <c r="K46" i="10"/>
  <c r="K44" i="10"/>
  <c r="K41" i="10"/>
  <c r="K39" i="10"/>
  <c r="K38" i="10"/>
  <c r="K37" i="10"/>
  <c r="K17" i="10"/>
  <c r="K16" i="10"/>
  <c r="K15" i="10"/>
  <c r="K12" i="10"/>
  <c r="K11" i="10"/>
  <c r="K10" i="10"/>
  <c r="K7" i="10"/>
  <c r="K6" i="10"/>
  <c r="J37" i="10"/>
  <c r="J17" i="10"/>
  <c r="J16" i="10"/>
  <c r="J15" i="10"/>
  <c r="J12" i="10"/>
  <c r="J11" i="10"/>
  <c r="J10" i="10"/>
  <c r="J7" i="10"/>
  <c r="J6" i="10"/>
  <c r="I37" i="10"/>
  <c r="I17" i="10"/>
  <c r="I16" i="10"/>
  <c r="I15" i="10"/>
  <c r="I12" i="10"/>
  <c r="I7" i="10"/>
  <c r="I6" i="10"/>
  <c r="I5" i="10"/>
  <c r="H37" i="10"/>
  <c r="H17" i="10"/>
  <c r="H16" i="10"/>
  <c r="H15" i="10"/>
  <c r="H12" i="10"/>
  <c r="H7" i="10"/>
  <c r="H6" i="10"/>
  <c r="H5" i="10"/>
  <c r="G29" i="10"/>
  <c r="G28" i="10"/>
  <c r="G25" i="10"/>
  <c r="G23" i="10"/>
  <c r="G22" i="10"/>
  <c r="G16" i="10"/>
  <c r="G15" i="10"/>
  <c r="G9" i="10"/>
  <c r="F12" i="10"/>
  <c r="E12" i="10"/>
  <c r="E10" i="10"/>
  <c r="E11" i="10"/>
  <c r="E9" i="10"/>
  <c r="G8" i="10"/>
  <c r="F8" i="10"/>
  <c r="E8" i="10"/>
  <c r="E7" i="10"/>
  <c r="F7" i="10"/>
  <c r="G7" i="10"/>
  <c r="G6" i="10"/>
  <c r="F6" i="10"/>
  <c r="E6" i="10"/>
  <c r="G19" i="10"/>
</calcChain>
</file>

<file path=xl/sharedStrings.xml><?xml version="1.0" encoding="utf-8"?>
<sst xmlns="http://schemas.openxmlformats.org/spreadsheetml/2006/main" count="617" uniqueCount="538">
  <si>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</si>
  <si>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</si>
  <si>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</si>
  <si>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</si>
  <si>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</si>
  <si>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</si>
  <si>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</si>
  <si>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</si>
  <si>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</si>
  <si>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</si>
  <si>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</si>
  <si>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</si>
  <si>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</si>
  <si>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</si>
  <si>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</si>
  <si>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</si>
  <si>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</si>
  <si>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</si>
  <si>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</si>
  <si>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</si>
  <si>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</si>
  <si>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</si>
  <si>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</si>
  <si>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</si>
  <si>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</si>
  <si>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</si>
  <si>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</si>
  <si>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</si>
  <si>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</si>
  <si>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</si>
  <si>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</si>
  <si>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</si>
  <si>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</si>
  <si>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</si>
  <si>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</si>
  <si>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</si>
  <si>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</si>
  <si>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</si>
  <si>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</si>
  <si>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</si>
  <si>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</si>
  <si>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</si>
  <si>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</si>
  <si>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</si>
  <si>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</si>
  <si>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</si>
  <si>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</si>
  <si>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</si>
  <si>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</si>
  <si>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</si>
  <si>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</si>
  <si>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</si>
  <si>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</si>
  <si>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</si>
  <si>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</si>
  <si>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</si>
  <si>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</si>
  <si>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</si>
  <si>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</si>
  <si>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</si>
  <si>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</si>
  <si>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</si>
  <si>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</si>
  <si>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</si>
  <si>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</si>
  <si>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</si>
  <si>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</si>
  <si>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</si>
  <si>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</si>
  <si>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</si>
  <si>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</si>
  <si>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</si>
  <si>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</si>
  <si>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</si>
  <si>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</si>
  <si>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</si>
  <si>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</si>
  <si>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</si>
  <si>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</si>
  <si>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</si>
  <si>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</si>
  <si>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</si>
  <si>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</si>
  <si>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</si>
  <si>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</si>
  <si>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</si>
  <si>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</si>
  <si>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</si>
  <si>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</si>
  <si>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</si>
  <si>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</si>
  <si>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</si>
  <si>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</si>
  <si>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</si>
  <si>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</si>
  <si>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</si>
  <si>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</si>
  <si>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</si>
  <si>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</si>
  <si>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</si>
  <si>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</si>
  <si>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</si>
  <si>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</si>
  <si>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</si>
  <si>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</si>
  <si>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</si>
  <si>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</si>
  <si>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</si>
  <si>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</si>
  <si>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</si>
  <si>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</si>
  <si>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</si>
  <si>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</si>
  <si>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</si>
  <si>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</si>
  <si>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</si>
  <si>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</si>
  <si>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</si>
  <si>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</si>
  <si>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</si>
  <si>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</si>
  <si>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</si>
  <si>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</si>
  <si>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</si>
  <si>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</si>
  <si>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</si>
  <si>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</si>
  <si>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</si>
  <si>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</si>
  <si>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</si>
  <si>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</si>
  <si>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</si>
  <si>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</si>
  <si>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</si>
  <si>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</si>
  <si>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</si>
  <si>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</si>
  <si>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</si>
  <si>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</si>
  <si>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</si>
  <si>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</si>
  <si>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</si>
  <si>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</si>
  <si>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</si>
  <si>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</si>
  <si>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</si>
  <si>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</si>
  <si>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</si>
  <si>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</si>
  <si>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</si>
  <si>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</si>
  <si>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</si>
  <si>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</si>
  <si>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</si>
  <si>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</si>
  <si>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</si>
  <si>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</si>
  <si>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</si>
  <si>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</si>
  <si>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</si>
  <si>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</si>
  <si>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</si>
  <si>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</si>
  <si>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</si>
  <si>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</si>
  <si>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</si>
  <si>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</si>
  <si>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</si>
  <si>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</si>
  <si>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</si>
  <si>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</si>
  <si>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</si>
  <si>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</si>
  <si>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</si>
  <si>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</si>
  <si>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</si>
  <si>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</si>
  <si>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</si>
  <si>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</si>
  <si>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</si>
  <si>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</si>
  <si>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</si>
  <si>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</si>
  <si>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</si>
  <si>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</si>
  <si>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</si>
  <si>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</si>
  <si>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</si>
  <si>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</si>
  <si>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</si>
  <si>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</si>
  <si>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</si>
  <si>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</si>
  <si>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</si>
  <si>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</si>
  <si>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</si>
  <si>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</si>
  <si>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</si>
  <si>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</si>
  <si>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</si>
  <si>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</si>
  <si>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</si>
  <si>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</si>
  <si>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</si>
  <si>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</si>
  <si>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</si>
  <si>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</si>
  <si>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</si>
  <si>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</si>
  <si>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</si>
  <si>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</si>
  <si>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</si>
  <si>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</si>
  <si>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</si>
  <si>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</si>
  <si>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</si>
  <si>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</si>
  <si>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</si>
  <si>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</si>
  <si>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</si>
  <si>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</si>
  <si>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</si>
  <si>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</si>
  <si>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</si>
  <si>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</si>
  <si>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</si>
  <si>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</si>
  <si>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</si>
  <si>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</si>
  <si>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</si>
  <si>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</si>
  <si>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</si>
  <si>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</si>
  <si>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</si>
  <si>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</si>
  <si>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</si>
  <si>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</si>
  <si>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</si>
  <si>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</si>
  <si>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</si>
  <si>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</si>
  <si>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</si>
  <si>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</si>
  <si>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</si>
  <si>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</si>
  <si>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</si>
  <si>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</si>
  <si>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</si>
  <si>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</si>
  <si>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</si>
  <si>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</si>
  <si>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</si>
  <si>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</si>
  <si>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</si>
  <si>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</si>
  <si>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</si>
  <si>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</si>
  <si>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</si>
  <si>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</si>
  <si>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</si>
  <si>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</si>
  <si>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</si>
  <si>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</si>
  <si>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</si>
  <si>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</si>
  <si>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</si>
  <si>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</si>
  <si>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</si>
  <si>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</si>
  <si>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</si>
  <si>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</si>
  <si>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</si>
  <si>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</si>
  <si>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</si>
  <si>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</si>
  <si>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</si>
  <si>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</si>
  <si>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</si>
  <si>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</si>
  <si>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</si>
  <si>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</si>
  <si>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</si>
  <si>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</si>
  <si>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</si>
  <si>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</si>
  <si>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</si>
  <si>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</si>
  <si>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</si>
  <si>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</si>
  <si>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</si>
  <si>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</si>
  <si>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</si>
  <si>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</si>
  <si>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</si>
  <si>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</si>
  <si>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</si>
  <si>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</si>
  <si>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</si>
  <si>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</si>
  <si>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</si>
  <si>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</si>
  <si>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</si>
  <si>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</si>
  <si>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</si>
  <si>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</si>
  <si>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</si>
  <si>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</si>
  <si>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</si>
  <si>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</si>
  <si>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</si>
  <si>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</si>
  <si>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</si>
  <si>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</si>
  <si>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</si>
  <si>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</si>
  <si>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</si>
  <si>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</si>
  <si>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</si>
  <si>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</si>
  <si>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</si>
  <si>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</si>
  <si>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</si>
  <si>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</si>
  <si>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</si>
  <si>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</si>
  <si>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</si>
  <si>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</si>
  <si>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</si>
  <si>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</si>
  <si>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</si>
  <si>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</si>
  <si>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</si>
  <si>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</si>
  <si>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</si>
  <si>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</si>
  <si>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</si>
  <si>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</si>
  <si>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</si>
  <si>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</si>
  <si>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</si>
  <si>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</si>
  <si>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</si>
  <si>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</si>
  <si>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</si>
  <si>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</si>
  <si>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</si>
  <si>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</si>
  <si>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</si>
  <si>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</si>
  <si>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</si>
  <si>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</si>
  <si>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</si>
  <si>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</si>
  <si>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</si>
  <si>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</si>
  <si>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</si>
  <si>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</si>
  <si>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</si>
  <si>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</si>
  <si>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</si>
  <si>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</si>
  <si>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</si>
  <si>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</si>
  <si>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</si>
  <si>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</si>
  <si>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</si>
  <si>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</si>
  <si>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</si>
  <si>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</si>
  <si>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</si>
  <si>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</si>
  <si>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</si>
  <si>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</si>
  <si>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</si>
  <si>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</si>
  <si>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</si>
  <si>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</si>
  <si>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</si>
  <si>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</si>
  <si>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</si>
  <si>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</si>
  <si>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</si>
  <si>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</si>
  <si>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</si>
  <si>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</si>
  <si>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</si>
  <si>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</si>
  <si>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</si>
  <si>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</si>
  <si>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</si>
  <si>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</si>
  <si>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</si>
  <si>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</si>
  <si>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</si>
  <si>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</si>
  <si>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</si>
  <si>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</si>
  <si>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</si>
  <si>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</si>
  <si>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</si>
  <si>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</si>
  <si>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</si>
  <si>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</si>
  <si>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</si>
  <si>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</si>
  <si>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</si>
  <si>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</si>
  <si>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</si>
  <si>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</si>
  <si>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</si>
  <si>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</si>
  <si>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</si>
  <si>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</si>
  <si>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</si>
  <si>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</si>
  <si>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</si>
  <si>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</si>
  <si>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</si>
  <si>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</si>
  <si>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</si>
  <si>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</si>
  <si>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</si>
  <si>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</si>
  <si>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</si>
  <si>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</si>
  <si>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</si>
  <si>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</si>
  <si>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</si>
  <si>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</si>
  <si>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</si>
  <si>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</si>
  <si>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</si>
  <si>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</si>
  <si>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</si>
  <si>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</si>
  <si>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</si>
  <si>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</si>
  <si>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</si>
  <si>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</si>
  <si>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</si>
  <si>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</si>
  <si>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</si>
  <si>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</si>
  <si>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</si>
  <si>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</si>
  <si>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</si>
  <si>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</si>
  <si>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</si>
  <si>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</si>
  <si>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</si>
  <si>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</si>
  <si>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</si>
  <si>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</si>
  <si>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</si>
  <si>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</si>
  <si>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</si>
  <si>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</si>
  <si>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</si>
  <si>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</si>
  <si>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</si>
  <si>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</si>
  <si>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</si>
  <si>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</si>
  <si>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</si>
  <si>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</si>
  <si>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</si>
  <si>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</si>
  <si>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</si>
  <si>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</si>
  <si>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</si>
  <si>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</si>
  <si>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</si>
  <si>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</si>
  <si>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</si>
  <si>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</si>
  <si>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</si>
  <si>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</si>
  <si>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</si>
  <si>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</si>
  <si>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</si>
  <si>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</si>
  <si>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</si>
  <si>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</si>
  <si>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</si>
  <si>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</si>
  <si>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</si>
  <si>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</si>
  <si>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</si>
  <si>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</si>
  <si>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</si>
  <si>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</si>
  <si>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</si>
  <si>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</si>
  <si>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</si>
  <si>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Avera Health Plans, Inc. </t>
  </si>
  <si>
    <t>2014</t>
  </si>
  <si>
    <t>3816 S. Elmwood Ave., Suite 100 Sioux Falls, SD 57105</t>
  </si>
  <si>
    <t>460451539</t>
  </si>
  <si>
    <t>95839</t>
  </si>
  <si>
    <t>39</t>
  </si>
  <si>
    <t xml:space="preserve">Individual </t>
  </si>
  <si>
    <t>Small Group - SD, IA, NE</t>
  </si>
  <si>
    <t xml:space="preserve"> Large Group - SD, IA, NE</t>
  </si>
  <si>
    <t>Medicare Supplement</t>
  </si>
  <si>
    <t xml:space="preserve">Actual data used.   The IBNR is the only expense that is estimated, per product line.        
</t>
  </si>
  <si>
    <t>Federal taxes</t>
  </si>
  <si>
    <t>state assessments</t>
  </si>
  <si>
    <t>Federal income tax is allocated based on premium per product line/total premium</t>
  </si>
  <si>
    <t xml:space="preserve">Based on actual expenses per state.    </t>
  </si>
  <si>
    <t xml:space="preserve">Premium taxes </t>
  </si>
  <si>
    <t>Based on actual expenses.</t>
  </si>
  <si>
    <t>n/a</t>
  </si>
  <si>
    <t>Fees</t>
  </si>
  <si>
    <t>Based on actual expense per state, then allocated per membership of product line.</t>
  </si>
  <si>
    <t>Accreditation fees, Case Management</t>
  </si>
  <si>
    <t xml:space="preserve">Effective case management telephonic interactions, documentation of care, Accreditation fees area all allocated based on membership of product line/total membership of those member groups effected. </t>
  </si>
  <si>
    <t>To improve health outcomes of pharmacy drug interactions.   Allocation of expense based on product line membership/total membership</t>
  </si>
  <si>
    <t xml:space="preserve">Wellness program to improve activities focused on health and wellness, wellness assessments, coaching and education.    Allocation of </t>
  </si>
  <si>
    <t xml:space="preserve"> expense is based on membership.</t>
  </si>
  <si>
    <t>Allocated based on membership</t>
  </si>
  <si>
    <t>Monitoring, measuring and reporting clinical effectiveness and measures and costs for public reporting mandated by law.   Allocated</t>
  </si>
  <si>
    <t xml:space="preserve">  based on membership.</t>
  </si>
  <si>
    <t xml:space="preserve">   utilization review expenses, provider contracting wages, conusmer education expense, credentialing expenses, and appeal coordinator wages and expenses, some legal fees. </t>
  </si>
  <si>
    <t>Salaries of claims examiners, Actuarial costs of estimating IBNR, claims</t>
  </si>
  <si>
    <t>area of building expenses, third party administration fees of Med Sup</t>
  </si>
  <si>
    <t>product</t>
  </si>
  <si>
    <t>Sales staff salaries and benefits</t>
  </si>
  <si>
    <t xml:space="preserve"> All products commissions and agent fees</t>
  </si>
  <si>
    <t>Commissions and broker fees paid to agents</t>
  </si>
  <si>
    <t>Actual costs based on product line.</t>
  </si>
  <si>
    <t xml:space="preserve">General Administrative expenses to include salaries, auditing, actuarial, consulting, outsourced services, EDP system fees, printing, etc.   </t>
  </si>
  <si>
    <t>Student Health Plan</t>
  </si>
  <si>
    <t>Pharmacist wages, nurses wages, and ALERE software</t>
  </si>
  <si>
    <t>Medication Therapy Management Program, Pharmacist wages</t>
  </si>
  <si>
    <t>My365 Program, Wellness coach wages</t>
  </si>
  <si>
    <t>NCQA/URAC/HEDIS/CAHPs, Quality Co-ordinator wages</t>
  </si>
  <si>
    <t>NA</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</si>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</sst>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556">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0" fontId="12" fillId="0" borderId="108" applyNumberFormat="0" applyFill="0" applyAlignment="0" applyProtection="0"/>
    <xf numFmtId="0" fontId="12" fillId="0" borderId="108" applyNumberFormat="0" applyFill="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2" fillId="0" borderId="106" xfId="469" applyBorder="1" applyAlignment="1" applyProtection="1">
      <alignment horizontal="left" wrapText="1" indent="3"/>
      <protection locked="0"/>
    </xf>
    <xf numFmtId="0" fontId="32" fillId="0" borderId="106" xfId="469"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32" fillId="0" borderId="106" xfId="469" applyBorder="1" applyAlignment="1" applyProtection="1">
      <alignment horizontal="left" wrapText="1" indent="3"/>
      <protection locked="0"/>
    </xf>
    <xf numFmtId="0" fontId="32" fillId="0" borderId="107" xfId="469" applyFill="1" applyBorder="1" applyAlignment="1" applyProtection="1">
      <alignment horizontal="left" wrapText="1" indent="3"/>
      <protection locked="0"/>
    </xf>
    <xf numFmtId="0" fontId="0" fillId="0" borderId="0" xfId="0" applyFont="1" applyFill="1" applyProtection="1">
      <protection locked="0"/>
    </xf>
    <xf numFmtId="0" fontId="0" fillId="0" borderId="0" xfId="0" applyFo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556">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10" xfId="482" xr:uid="{00000000-0005-0000-0000-00003F000000}"/>
    <cellStyle name="Comma 11" xfId="555" xr:uid="{00000000-0005-0000-0000-000040000000}"/>
    <cellStyle name="Comma 2" xfId="67" xr:uid="{00000000-0005-0000-0000-000041000000}"/>
    <cellStyle name="Comma 2 2" xfId="68" xr:uid="{00000000-0005-0000-0000-000042000000}"/>
    <cellStyle name="Comma 2 2 2" xfId="69" xr:uid="{00000000-0005-0000-0000-000043000000}"/>
    <cellStyle name="Comma 2 2 3" xfId="70" xr:uid="{00000000-0005-0000-0000-000044000000}"/>
    <cellStyle name="Comma 2 2 4" xfId="71" xr:uid="{00000000-0005-0000-0000-000045000000}"/>
    <cellStyle name="Comma 2 2 5" xfId="72" xr:uid="{00000000-0005-0000-0000-000046000000}"/>
    <cellStyle name="Comma 2 2 6" xfId="73" xr:uid="{00000000-0005-0000-0000-000047000000}"/>
    <cellStyle name="Comma 2 2 7" xfId="74" xr:uid="{00000000-0005-0000-0000-000048000000}"/>
    <cellStyle name="Comma 2 2 8" xfId="75" xr:uid="{00000000-0005-0000-0000-000049000000}"/>
    <cellStyle name="Comma 3" xfId="76" xr:uid="{00000000-0005-0000-0000-00004A000000}"/>
    <cellStyle name="Comma 3 2" xfId="77" xr:uid="{00000000-0005-0000-0000-00004B000000}"/>
    <cellStyle name="Comma 3 3" xfId="78" xr:uid="{00000000-0005-0000-0000-00004C000000}"/>
    <cellStyle name="Comma 3 4" xfId="79" xr:uid="{00000000-0005-0000-0000-00004D000000}"/>
    <cellStyle name="Comma 3 5" xfId="80" xr:uid="{00000000-0005-0000-0000-00004E000000}"/>
    <cellStyle name="Comma 3 6" xfId="81" xr:uid="{00000000-0005-0000-0000-00004F000000}"/>
    <cellStyle name="Comma 3 7" xfId="82" xr:uid="{00000000-0005-0000-0000-000050000000}"/>
    <cellStyle name="Comma 3 8" xfId="83" xr:uid="{00000000-0005-0000-0000-000051000000}"/>
    <cellStyle name="Comma 4" xfId="84" xr:uid="{00000000-0005-0000-0000-000052000000}"/>
    <cellStyle name="Comma 5" xfId="473" xr:uid="{00000000-0005-0000-0000-000053000000}"/>
    <cellStyle name="Comma 6" xfId="480" xr:uid="{00000000-0005-0000-0000-000054000000}"/>
    <cellStyle name="Comma 7" xfId="553" xr:uid="{00000000-0005-0000-0000-000055000000}"/>
    <cellStyle name="Comma 8" xfId="481" xr:uid="{00000000-0005-0000-0000-000056000000}"/>
    <cellStyle name="Comma 9" xfId="554" xr:uid="{00000000-0005-0000-0000-000057000000}"/>
    <cellStyle name="Currency" xfId="2" xr:uid="{00000000-0005-0000-0000-000058000000}"/>
    <cellStyle name="Currency [0]" xfId="3" xr:uid="{00000000-0005-0000-0000-000059000000}"/>
    <cellStyle name="Currency 10" xfId="478" xr:uid="{00000000-0005-0000-0000-00005A000000}"/>
    <cellStyle name="Currency 11" xfId="472" xr:uid="{00000000-0005-0000-0000-00005B000000}"/>
    <cellStyle name="Currency 2" xfId="85" xr:uid="{00000000-0005-0000-0000-00005C000000}"/>
    <cellStyle name="Currency 2 2" xfId="86" xr:uid="{00000000-0005-0000-0000-00005D000000}"/>
    <cellStyle name="Currency 2 2 2" xfId="87" xr:uid="{00000000-0005-0000-0000-00005E000000}"/>
    <cellStyle name="Currency 2 2 3" xfId="88" xr:uid="{00000000-0005-0000-0000-00005F000000}"/>
    <cellStyle name="Currency 2 2 4" xfId="89" xr:uid="{00000000-0005-0000-0000-000060000000}"/>
    <cellStyle name="Currency 2 2 5" xfId="90" xr:uid="{00000000-0005-0000-0000-000061000000}"/>
    <cellStyle name="Currency 2 2 6" xfId="91" xr:uid="{00000000-0005-0000-0000-000062000000}"/>
    <cellStyle name="Currency 2 2 7" xfId="92" xr:uid="{00000000-0005-0000-0000-000063000000}"/>
    <cellStyle name="Currency 2 2 8" xfId="93" xr:uid="{00000000-0005-0000-0000-000064000000}"/>
    <cellStyle name="Currency 3" xfId="94" xr:uid="{00000000-0005-0000-0000-000065000000}"/>
    <cellStyle name="Currency 3 2" xfId="95" xr:uid="{00000000-0005-0000-0000-000066000000}"/>
    <cellStyle name="Currency 3 3" xfId="96" xr:uid="{00000000-0005-0000-0000-000067000000}"/>
    <cellStyle name="Currency 3 4" xfId="97" xr:uid="{00000000-0005-0000-0000-000068000000}"/>
    <cellStyle name="Currency 3 5" xfId="98" xr:uid="{00000000-0005-0000-0000-000069000000}"/>
    <cellStyle name="Currency 3 6" xfId="99" xr:uid="{00000000-0005-0000-0000-00006A000000}"/>
    <cellStyle name="Currency 3 7" xfId="100" xr:uid="{00000000-0005-0000-0000-00006B000000}"/>
    <cellStyle name="Currency 3 8" xfId="101" xr:uid="{00000000-0005-0000-0000-00006C000000}"/>
    <cellStyle name="Currency 4" xfId="102" xr:uid="{00000000-0005-0000-0000-00006D000000}"/>
    <cellStyle name="Currency 5" xfId="476" xr:uid="{00000000-0005-0000-0000-00006E000000}"/>
    <cellStyle name="Currency 6" xfId="477" xr:uid="{00000000-0005-0000-0000-00006F000000}"/>
    <cellStyle name="Currency 7" xfId="470" xr:uid="{00000000-0005-0000-0000-000070000000}"/>
    <cellStyle name="Currency 8" xfId="479" xr:uid="{00000000-0005-0000-0000-000071000000}"/>
    <cellStyle name="Currency 9" xfId="471" xr:uid="{00000000-0005-0000-0000-000072000000}"/>
    <cellStyle name="Explanatory Text" xfId="103" xr:uid="{00000000-0005-0000-0000-000073000000}"/>
    <cellStyle name="Explanatory Text 2" xfId="104" xr:uid="{00000000-0005-0000-0000-000074000000}"/>
    <cellStyle name="Good" xfId="105" xr:uid="{00000000-0005-0000-0000-000075000000}"/>
    <cellStyle name="Good 2" xfId="106" xr:uid="{00000000-0005-0000-0000-000076000000}"/>
    <cellStyle name="Heading 1" xfId="107" xr:uid="{00000000-0005-0000-0000-000077000000}"/>
    <cellStyle name="Heading 1 2" xfId="108" xr:uid="{00000000-0005-0000-0000-000078000000}"/>
    <cellStyle name="Heading 2" xfId="109" xr:uid="{00000000-0005-0000-0000-000079000000}"/>
    <cellStyle name="Heading 2 2" xfId="110" xr:uid="{00000000-0005-0000-0000-00007A000000}"/>
    <cellStyle name="Heading 3" xfId="111" xr:uid="{00000000-0005-0000-0000-00007B000000}"/>
    <cellStyle name="Heading 3 2" xfId="112" xr:uid="{00000000-0005-0000-0000-00007C000000}"/>
    <cellStyle name="Heading 3 2 2" xfId="474" xr:uid="{00000000-0005-0000-0000-00007D000000}"/>
    <cellStyle name="Heading 3 3" xfId="475" xr:uid="{00000000-0005-0000-0000-00007E000000}"/>
    <cellStyle name="Heading 4" xfId="113" xr:uid="{00000000-0005-0000-0000-00007F000000}"/>
    <cellStyle name="Heading 4 2" xfId="114" xr:uid="{00000000-0005-0000-0000-000080000000}"/>
    <cellStyle name="Input" xfId="115" xr:uid="{00000000-0005-0000-0000-000081000000}"/>
    <cellStyle name="Input 2" xfId="116" xr:uid="{00000000-0005-0000-0000-000082000000}"/>
    <cellStyle name="Input 3" xfId="117" xr:uid="{00000000-0005-0000-0000-000083000000}"/>
    <cellStyle name="Input 4" xfId="118" xr:uid="{00000000-0005-0000-0000-000084000000}"/>
    <cellStyle name="Input 5" xfId="119" xr:uid="{00000000-0005-0000-0000-000085000000}"/>
    <cellStyle name="Input 6" xfId="120" xr:uid="{00000000-0005-0000-0000-000086000000}"/>
    <cellStyle name="Input 7" xfId="121" xr:uid="{00000000-0005-0000-0000-000087000000}"/>
    <cellStyle name="Input 8" xfId="122" xr:uid="{00000000-0005-0000-0000-000088000000}"/>
    <cellStyle name="Input 9" xfId="123" xr:uid="{00000000-0005-0000-0000-000089000000}"/>
    <cellStyle name="Linked Cell" xfId="124" xr:uid="{00000000-0005-0000-0000-00008A000000}"/>
    <cellStyle name="Linked Cell 2" xfId="125" xr:uid="{00000000-0005-0000-0000-00008B000000}"/>
    <cellStyle name="Neutral" xfId="126" xr:uid="{00000000-0005-0000-0000-00008C000000}"/>
    <cellStyle name="Neutral 2" xfId="127" xr:uid="{00000000-0005-0000-0000-00008D000000}"/>
    <cellStyle name="Normal" xfId="0" builtinId="0"/>
    <cellStyle name="Normal 2" xfId="128" xr:uid="{00000000-0005-0000-0000-00008F000000}"/>
    <cellStyle name="Normal 2 2" xfId="129" xr:uid="{00000000-0005-0000-0000-000090000000}"/>
    <cellStyle name="Normal 2 3" xfId="130" xr:uid="{00000000-0005-0000-0000-000091000000}"/>
    <cellStyle name="Normal 2 4" xfId="131" xr:uid="{00000000-0005-0000-0000-000092000000}"/>
    <cellStyle name="Normal 2 5" xfId="132" xr:uid="{00000000-0005-0000-0000-000093000000}"/>
    <cellStyle name="Normal 2 6" xfId="133" xr:uid="{00000000-0005-0000-0000-000094000000}"/>
    <cellStyle name="Normal 2 7" xfId="134" xr:uid="{00000000-0005-0000-0000-000095000000}"/>
    <cellStyle name="Normal 2 8" xfId="135" xr:uid="{00000000-0005-0000-0000-000096000000}"/>
    <cellStyle name="Normal 3" xfId="136" xr:uid="{00000000-0005-0000-0000-000097000000}"/>
    <cellStyle name="Normal 3 10" xfId="203" xr:uid="{00000000-0005-0000-0000-000098000000}"/>
    <cellStyle name="Normal 3 10 2" xfId="237" xr:uid="{00000000-0005-0000-0000-000099000000}"/>
    <cellStyle name="Normal 3 10 2 2" xfId="257" xr:uid="{00000000-0005-0000-0000-00009A000000}"/>
    <cellStyle name="Normal 3 10 2 2 2" xfId="258" xr:uid="{00000000-0005-0000-0000-00009B000000}"/>
    <cellStyle name="Normal 3 10 2 3" xfId="259" xr:uid="{00000000-0005-0000-0000-00009C000000}"/>
    <cellStyle name="Normal 3 10 2 4" xfId="485" xr:uid="{00000000-0005-0000-0000-00009D000000}"/>
    <cellStyle name="Normal 3 10 3" xfId="260" xr:uid="{00000000-0005-0000-0000-00009E000000}"/>
    <cellStyle name="Normal 3 10 3 2" xfId="261" xr:uid="{00000000-0005-0000-0000-00009F000000}"/>
    <cellStyle name="Normal 3 10 4" xfId="262" xr:uid="{00000000-0005-0000-0000-0000A0000000}"/>
    <cellStyle name="Normal 3 10 5" xfId="484" xr:uid="{00000000-0005-0000-0000-0000A1000000}"/>
    <cellStyle name="Normal 3 11" xfId="254" xr:uid="{00000000-0005-0000-0000-0000A2000000}"/>
    <cellStyle name="Normal 3 11 2" xfId="263" xr:uid="{00000000-0005-0000-0000-0000A3000000}"/>
    <cellStyle name="Normal 3 11 2 2" xfId="264" xr:uid="{00000000-0005-0000-0000-0000A4000000}"/>
    <cellStyle name="Normal 3 11 3" xfId="265" xr:uid="{00000000-0005-0000-0000-0000A5000000}"/>
    <cellStyle name="Normal 3 11 4" xfId="486" xr:uid="{00000000-0005-0000-0000-0000A6000000}"/>
    <cellStyle name="Normal 3 12" xfId="220" xr:uid="{00000000-0005-0000-0000-0000A7000000}"/>
    <cellStyle name="Normal 3 12 2" xfId="266" xr:uid="{00000000-0005-0000-0000-0000A8000000}"/>
    <cellStyle name="Normal 3 12 2 2" xfId="267" xr:uid="{00000000-0005-0000-0000-0000A9000000}"/>
    <cellStyle name="Normal 3 12 3" xfId="268" xr:uid="{00000000-0005-0000-0000-0000AA000000}"/>
    <cellStyle name="Normal 3 12 4" xfId="487" xr:uid="{00000000-0005-0000-0000-0000AB000000}"/>
    <cellStyle name="Normal 3 13" xfId="269" xr:uid="{00000000-0005-0000-0000-0000AC000000}"/>
    <cellStyle name="Normal 3 13 2" xfId="270" xr:uid="{00000000-0005-0000-0000-0000AD000000}"/>
    <cellStyle name="Normal 3 14" xfId="271" xr:uid="{00000000-0005-0000-0000-0000AE000000}"/>
    <cellStyle name="Normal 3 15" xfId="483" xr:uid="{00000000-0005-0000-0000-0000AF000000}"/>
    <cellStyle name="Normal 3 2" xfId="137" xr:uid="{00000000-0005-0000-0000-0000B0000000}"/>
    <cellStyle name="Normal 3 2 10" xfId="255" xr:uid="{00000000-0005-0000-0000-0000B1000000}"/>
    <cellStyle name="Normal 3 2 10 2" xfId="272" xr:uid="{00000000-0005-0000-0000-0000B2000000}"/>
    <cellStyle name="Normal 3 2 10 2 2" xfId="273" xr:uid="{00000000-0005-0000-0000-0000B3000000}"/>
    <cellStyle name="Normal 3 2 10 3" xfId="274" xr:uid="{00000000-0005-0000-0000-0000B4000000}"/>
    <cellStyle name="Normal 3 2 10 4" xfId="489" xr:uid="{00000000-0005-0000-0000-0000B5000000}"/>
    <cellStyle name="Normal 3 2 11" xfId="221" xr:uid="{00000000-0005-0000-0000-0000B6000000}"/>
    <cellStyle name="Normal 3 2 11 2" xfId="275" xr:uid="{00000000-0005-0000-0000-0000B7000000}"/>
    <cellStyle name="Normal 3 2 11 2 2" xfId="276" xr:uid="{00000000-0005-0000-0000-0000B8000000}"/>
    <cellStyle name="Normal 3 2 11 3" xfId="277" xr:uid="{00000000-0005-0000-0000-0000B9000000}"/>
    <cellStyle name="Normal 3 2 11 4" xfId="490" xr:uid="{00000000-0005-0000-0000-0000BA000000}"/>
    <cellStyle name="Normal 3 2 12" xfId="278" xr:uid="{00000000-0005-0000-0000-0000BB000000}"/>
    <cellStyle name="Normal 3 2 12 2" xfId="279" xr:uid="{00000000-0005-0000-0000-0000BC000000}"/>
    <cellStyle name="Normal 3 2 13" xfId="280" xr:uid="{00000000-0005-0000-0000-0000BD000000}"/>
    <cellStyle name="Normal 3 2 14" xfId="488" xr:uid="{00000000-0005-0000-0000-0000BE000000}"/>
    <cellStyle name="Normal 3 2 2" xfId="138" xr:uid="{00000000-0005-0000-0000-0000BF000000}"/>
    <cellStyle name="Normal 3 2 2 2" xfId="205" xr:uid="{00000000-0005-0000-0000-0000C0000000}"/>
    <cellStyle name="Normal 3 2 2 2 2" xfId="239" xr:uid="{00000000-0005-0000-0000-0000C1000000}"/>
    <cellStyle name="Normal 3 2 2 2 2 2" xfId="281" xr:uid="{00000000-0005-0000-0000-0000C2000000}"/>
    <cellStyle name="Normal 3 2 2 2 2 2 2" xfId="282" xr:uid="{00000000-0005-0000-0000-0000C3000000}"/>
    <cellStyle name="Normal 3 2 2 2 2 3" xfId="283" xr:uid="{00000000-0005-0000-0000-0000C4000000}"/>
    <cellStyle name="Normal 3 2 2 2 2 4" xfId="493" xr:uid="{00000000-0005-0000-0000-0000C5000000}"/>
    <cellStyle name="Normal 3 2 2 2 3" xfId="284" xr:uid="{00000000-0005-0000-0000-0000C6000000}"/>
    <cellStyle name="Normal 3 2 2 2 3 2" xfId="285" xr:uid="{00000000-0005-0000-0000-0000C7000000}"/>
    <cellStyle name="Normal 3 2 2 2 4" xfId="286" xr:uid="{00000000-0005-0000-0000-0000C8000000}"/>
    <cellStyle name="Normal 3 2 2 2 5" xfId="492" xr:uid="{00000000-0005-0000-0000-0000C9000000}"/>
    <cellStyle name="Normal 3 2 2 3" xfId="222" xr:uid="{00000000-0005-0000-0000-0000CA000000}"/>
    <cellStyle name="Normal 3 2 2 3 2" xfId="287" xr:uid="{00000000-0005-0000-0000-0000CB000000}"/>
    <cellStyle name="Normal 3 2 2 3 2 2" xfId="288" xr:uid="{00000000-0005-0000-0000-0000CC000000}"/>
    <cellStyle name="Normal 3 2 2 3 3" xfId="289" xr:uid="{00000000-0005-0000-0000-0000CD000000}"/>
    <cellStyle name="Normal 3 2 2 3 4" xfId="494" xr:uid="{00000000-0005-0000-0000-0000CE000000}"/>
    <cellStyle name="Normal 3 2 2 4" xfId="290" xr:uid="{00000000-0005-0000-0000-0000CF000000}"/>
    <cellStyle name="Normal 3 2 2 4 2" xfId="291" xr:uid="{00000000-0005-0000-0000-0000D0000000}"/>
    <cellStyle name="Normal 3 2 2 5" xfId="292" xr:uid="{00000000-0005-0000-0000-0000D1000000}"/>
    <cellStyle name="Normal 3 2 2 6" xfId="491" xr:uid="{00000000-0005-0000-0000-0000D2000000}"/>
    <cellStyle name="Normal 3 2 3" xfId="139" xr:uid="{00000000-0005-0000-0000-0000D3000000}"/>
    <cellStyle name="Normal 3 2 3 2" xfId="206" xr:uid="{00000000-0005-0000-0000-0000D4000000}"/>
    <cellStyle name="Normal 3 2 3 2 2" xfId="240" xr:uid="{00000000-0005-0000-0000-0000D5000000}"/>
    <cellStyle name="Normal 3 2 3 2 2 2" xfId="293" xr:uid="{00000000-0005-0000-0000-0000D6000000}"/>
    <cellStyle name="Normal 3 2 3 2 2 2 2" xfId="294" xr:uid="{00000000-0005-0000-0000-0000D7000000}"/>
    <cellStyle name="Normal 3 2 3 2 2 3" xfId="295" xr:uid="{00000000-0005-0000-0000-0000D8000000}"/>
    <cellStyle name="Normal 3 2 3 2 2 4" xfId="497" xr:uid="{00000000-0005-0000-0000-0000D9000000}"/>
    <cellStyle name="Normal 3 2 3 2 3" xfId="296" xr:uid="{00000000-0005-0000-0000-0000DA000000}"/>
    <cellStyle name="Normal 3 2 3 2 3 2" xfId="297" xr:uid="{00000000-0005-0000-0000-0000DB000000}"/>
    <cellStyle name="Normal 3 2 3 2 4" xfId="298" xr:uid="{00000000-0005-0000-0000-0000DC000000}"/>
    <cellStyle name="Normal 3 2 3 2 5" xfId="496" xr:uid="{00000000-0005-0000-0000-0000DD000000}"/>
    <cellStyle name="Normal 3 2 3 3" xfId="223" xr:uid="{00000000-0005-0000-0000-0000DE000000}"/>
    <cellStyle name="Normal 3 2 3 3 2" xfId="299" xr:uid="{00000000-0005-0000-0000-0000DF000000}"/>
    <cellStyle name="Normal 3 2 3 3 2 2" xfId="300" xr:uid="{00000000-0005-0000-0000-0000E0000000}"/>
    <cellStyle name="Normal 3 2 3 3 3" xfId="301" xr:uid="{00000000-0005-0000-0000-0000E1000000}"/>
    <cellStyle name="Normal 3 2 3 3 4" xfId="498" xr:uid="{00000000-0005-0000-0000-0000E2000000}"/>
    <cellStyle name="Normal 3 2 3 4" xfId="302" xr:uid="{00000000-0005-0000-0000-0000E3000000}"/>
    <cellStyle name="Normal 3 2 3 4 2" xfId="303" xr:uid="{00000000-0005-0000-0000-0000E4000000}"/>
    <cellStyle name="Normal 3 2 3 5" xfId="304" xr:uid="{00000000-0005-0000-0000-0000E5000000}"/>
    <cellStyle name="Normal 3 2 3 6" xfId="495" xr:uid="{00000000-0005-0000-0000-0000E6000000}"/>
    <cellStyle name="Normal 3 2 4" xfId="140" xr:uid="{00000000-0005-0000-0000-0000E7000000}"/>
    <cellStyle name="Normal 3 2 4 2" xfId="207" xr:uid="{00000000-0005-0000-0000-0000E8000000}"/>
    <cellStyle name="Normal 3 2 4 2 2" xfId="241" xr:uid="{00000000-0005-0000-0000-0000E9000000}"/>
    <cellStyle name="Normal 3 2 4 2 2 2" xfId="305" xr:uid="{00000000-0005-0000-0000-0000EA000000}"/>
    <cellStyle name="Normal 3 2 4 2 2 2 2" xfId="306" xr:uid="{00000000-0005-0000-0000-0000EB000000}"/>
    <cellStyle name="Normal 3 2 4 2 2 3" xfId="307" xr:uid="{00000000-0005-0000-0000-0000EC000000}"/>
    <cellStyle name="Normal 3 2 4 2 2 4" xfId="501" xr:uid="{00000000-0005-0000-0000-0000ED000000}"/>
    <cellStyle name="Normal 3 2 4 2 3" xfId="308" xr:uid="{00000000-0005-0000-0000-0000EE000000}"/>
    <cellStyle name="Normal 3 2 4 2 3 2" xfId="309" xr:uid="{00000000-0005-0000-0000-0000EF000000}"/>
    <cellStyle name="Normal 3 2 4 2 4" xfId="310" xr:uid="{00000000-0005-0000-0000-0000F0000000}"/>
    <cellStyle name="Normal 3 2 4 2 5" xfId="500" xr:uid="{00000000-0005-0000-0000-0000F1000000}"/>
    <cellStyle name="Normal 3 2 4 3" xfId="224" xr:uid="{00000000-0005-0000-0000-0000F2000000}"/>
    <cellStyle name="Normal 3 2 4 3 2" xfId="311" xr:uid="{00000000-0005-0000-0000-0000F3000000}"/>
    <cellStyle name="Normal 3 2 4 3 2 2" xfId="312" xr:uid="{00000000-0005-0000-0000-0000F4000000}"/>
    <cellStyle name="Normal 3 2 4 3 3" xfId="313" xr:uid="{00000000-0005-0000-0000-0000F5000000}"/>
    <cellStyle name="Normal 3 2 4 3 4" xfId="502" xr:uid="{00000000-0005-0000-0000-0000F6000000}"/>
    <cellStyle name="Normal 3 2 4 4" xfId="314" xr:uid="{00000000-0005-0000-0000-0000F7000000}"/>
    <cellStyle name="Normal 3 2 4 4 2" xfId="315" xr:uid="{00000000-0005-0000-0000-0000F8000000}"/>
    <cellStyle name="Normal 3 2 4 5" xfId="316" xr:uid="{00000000-0005-0000-0000-0000F9000000}"/>
    <cellStyle name="Normal 3 2 4 6" xfId="499" xr:uid="{00000000-0005-0000-0000-0000FA000000}"/>
    <cellStyle name="Normal 3 2 5" xfId="141" xr:uid="{00000000-0005-0000-0000-0000FB000000}"/>
    <cellStyle name="Normal 3 2 5 2" xfId="208" xr:uid="{00000000-0005-0000-0000-0000FC000000}"/>
    <cellStyle name="Normal 3 2 5 2 2" xfId="242" xr:uid="{00000000-0005-0000-0000-0000FD000000}"/>
    <cellStyle name="Normal 3 2 5 2 2 2" xfId="317" xr:uid="{00000000-0005-0000-0000-0000FE000000}"/>
    <cellStyle name="Normal 3 2 5 2 2 2 2" xfId="318" xr:uid="{00000000-0005-0000-0000-0000FF000000}"/>
    <cellStyle name="Normal 3 2 5 2 2 3" xfId="319" xr:uid="{00000000-0005-0000-0000-000000010000}"/>
    <cellStyle name="Normal 3 2 5 2 2 4" xfId="505" xr:uid="{00000000-0005-0000-0000-000001010000}"/>
    <cellStyle name="Normal 3 2 5 2 3" xfId="320" xr:uid="{00000000-0005-0000-0000-000002010000}"/>
    <cellStyle name="Normal 3 2 5 2 3 2" xfId="321" xr:uid="{00000000-0005-0000-0000-000003010000}"/>
    <cellStyle name="Normal 3 2 5 2 4" xfId="322" xr:uid="{00000000-0005-0000-0000-000004010000}"/>
    <cellStyle name="Normal 3 2 5 2 5" xfId="504" xr:uid="{00000000-0005-0000-0000-000005010000}"/>
    <cellStyle name="Normal 3 2 5 3" xfId="225" xr:uid="{00000000-0005-0000-0000-000006010000}"/>
    <cellStyle name="Normal 3 2 5 3 2" xfId="323" xr:uid="{00000000-0005-0000-0000-000007010000}"/>
    <cellStyle name="Normal 3 2 5 3 2 2" xfId="324" xr:uid="{00000000-0005-0000-0000-000008010000}"/>
    <cellStyle name="Normal 3 2 5 3 3" xfId="325" xr:uid="{00000000-0005-0000-0000-000009010000}"/>
    <cellStyle name="Normal 3 2 5 3 4" xfId="506" xr:uid="{00000000-0005-0000-0000-00000A010000}"/>
    <cellStyle name="Normal 3 2 5 4" xfId="326" xr:uid="{00000000-0005-0000-0000-00000B010000}"/>
    <cellStyle name="Normal 3 2 5 4 2" xfId="327" xr:uid="{00000000-0005-0000-0000-00000C010000}"/>
    <cellStyle name="Normal 3 2 5 5" xfId="328" xr:uid="{00000000-0005-0000-0000-00000D010000}"/>
    <cellStyle name="Normal 3 2 5 6" xfId="503" xr:uid="{00000000-0005-0000-0000-00000E010000}"/>
    <cellStyle name="Normal 3 2 6" xfId="142" xr:uid="{00000000-0005-0000-0000-00000F010000}"/>
    <cellStyle name="Normal 3 2 6 2" xfId="209" xr:uid="{00000000-0005-0000-0000-000010010000}"/>
    <cellStyle name="Normal 3 2 6 2 2" xfId="243" xr:uid="{00000000-0005-0000-0000-000011010000}"/>
    <cellStyle name="Normal 3 2 6 2 2 2" xfId="329" xr:uid="{00000000-0005-0000-0000-000012010000}"/>
    <cellStyle name="Normal 3 2 6 2 2 2 2" xfId="330" xr:uid="{00000000-0005-0000-0000-000013010000}"/>
    <cellStyle name="Normal 3 2 6 2 2 3" xfId="331" xr:uid="{00000000-0005-0000-0000-000014010000}"/>
    <cellStyle name="Normal 3 2 6 2 2 4" xfId="509" xr:uid="{00000000-0005-0000-0000-000015010000}"/>
    <cellStyle name="Normal 3 2 6 2 3" xfId="332" xr:uid="{00000000-0005-0000-0000-000016010000}"/>
    <cellStyle name="Normal 3 2 6 2 3 2" xfId="333" xr:uid="{00000000-0005-0000-0000-000017010000}"/>
    <cellStyle name="Normal 3 2 6 2 4" xfId="334" xr:uid="{00000000-0005-0000-0000-000018010000}"/>
    <cellStyle name="Normal 3 2 6 2 5" xfId="508" xr:uid="{00000000-0005-0000-0000-000019010000}"/>
    <cellStyle name="Normal 3 2 6 3" xfId="226" xr:uid="{00000000-0005-0000-0000-00001A010000}"/>
    <cellStyle name="Normal 3 2 6 3 2" xfId="335" xr:uid="{00000000-0005-0000-0000-00001B010000}"/>
    <cellStyle name="Normal 3 2 6 3 2 2" xfId="336" xr:uid="{00000000-0005-0000-0000-00001C010000}"/>
    <cellStyle name="Normal 3 2 6 3 3" xfId="337" xr:uid="{00000000-0005-0000-0000-00001D010000}"/>
    <cellStyle name="Normal 3 2 6 3 4" xfId="510" xr:uid="{00000000-0005-0000-0000-00001E010000}"/>
    <cellStyle name="Normal 3 2 6 4" xfId="338" xr:uid="{00000000-0005-0000-0000-00001F010000}"/>
    <cellStyle name="Normal 3 2 6 4 2" xfId="339" xr:uid="{00000000-0005-0000-0000-000020010000}"/>
    <cellStyle name="Normal 3 2 6 5" xfId="340" xr:uid="{00000000-0005-0000-0000-000021010000}"/>
    <cellStyle name="Normal 3 2 6 6" xfId="507" xr:uid="{00000000-0005-0000-0000-000022010000}"/>
    <cellStyle name="Normal 3 2 7" xfId="143" xr:uid="{00000000-0005-0000-0000-000023010000}"/>
    <cellStyle name="Normal 3 2 7 2" xfId="210" xr:uid="{00000000-0005-0000-0000-000024010000}"/>
    <cellStyle name="Normal 3 2 7 2 2" xfId="244" xr:uid="{00000000-0005-0000-0000-000025010000}"/>
    <cellStyle name="Normal 3 2 7 2 2 2" xfId="341" xr:uid="{00000000-0005-0000-0000-000026010000}"/>
    <cellStyle name="Normal 3 2 7 2 2 2 2" xfId="342" xr:uid="{00000000-0005-0000-0000-000027010000}"/>
    <cellStyle name="Normal 3 2 7 2 2 3" xfId="343" xr:uid="{00000000-0005-0000-0000-000028010000}"/>
    <cellStyle name="Normal 3 2 7 2 2 4" xfId="513" xr:uid="{00000000-0005-0000-0000-000029010000}"/>
    <cellStyle name="Normal 3 2 7 2 3" xfId="344" xr:uid="{00000000-0005-0000-0000-00002A010000}"/>
    <cellStyle name="Normal 3 2 7 2 3 2" xfId="345" xr:uid="{00000000-0005-0000-0000-00002B010000}"/>
    <cellStyle name="Normal 3 2 7 2 4" xfId="346" xr:uid="{00000000-0005-0000-0000-00002C010000}"/>
    <cellStyle name="Normal 3 2 7 2 5" xfId="512" xr:uid="{00000000-0005-0000-0000-00002D010000}"/>
    <cellStyle name="Normal 3 2 7 3" xfId="227" xr:uid="{00000000-0005-0000-0000-00002E010000}"/>
    <cellStyle name="Normal 3 2 7 3 2" xfId="347" xr:uid="{00000000-0005-0000-0000-00002F010000}"/>
    <cellStyle name="Normal 3 2 7 3 2 2" xfId="348" xr:uid="{00000000-0005-0000-0000-000030010000}"/>
    <cellStyle name="Normal 3 2 7 3 3" xfId="349" xr:uid="{00000000-0005-0000-0000-000031010000}"/>
    <cellStyle name="Normal 3 2 7 3 4" xfId="514" xr:uid="{00000000-0005-0000-0000-000032010000}"/>
    <cellStyle name="Normal 3 2 7 4" xfId="350" xr:uid="{00000000-0005-0000-0000-000033010000}"/>
    <cellStyle name="Normal 3 2 7 4 2" xfId="351" xr:uid="{00000000-0005-0000-0000-000034010000}"/>
    <cellStyle name="Normal 3 2 7 5" xfId="352" xr:uid="{00000000-0005-0000-0000-000035010000}"/>
    <cellStyle name="Normal 3 2 7 6" xfId="511" xr:uid="{00000000-0005-0000-0000-000036010000}"/>
    <cellStyle name="Normal 3 2 8" xfId="144" xr:uid="{00000000-0005-0000-0000-000037010000}"/>
    <cellStyle name="Normal 3 2 8 2" xfId="211" xr:uid="{00000000-0005-0000-0000-000038010000}"/>
    <cellStyle name="Normal 3 2 8 2 2" xfId="245" xr:uid="{00000000-0005-0000-0000-000039010000}"/>
    <cellStyle name="Normal 3 2 8 2 2 2" xfId="353" xr:uid="{00000000-0005-0000-0000-00003A010000}"/>
    <cellStyle name="Normal 3 2 8 2 2 2 2" xfId="354" xr:uid="{00000000-0005-0000-0000-00003B010000}"/>
    <cellStyle name="Normal 3 2 8 2 2 3" xfId="355" xr:uid="{00000000-0005-0000-0000-00003C010000}"/>
    <cellStyle name="Normal 3 2 8 2 2 4" xfId="517" xr:uid="{00000000-0005-0000-0000-00003D010000}"/>
    <cellStyle name="Normal 3 2 8 2 3" xfId="356" xr:uid="{00000000-0005-0000-0000-00003E010000}"/>
    <cellStyle name="Normal 3 2 8 2 3 2" xfId="357" xr:uid="{00000000-0005-0000-0000-00003F010000}"/>
    <cellStyle name="Normal 3 2 8 2 4" xfId="358" xr:uid="{00000000-0005-0000-0000-000040010000}"/>
    <cellStyle name="Normal 3 2 8 2 5" xfId="516" xr:uid="{00000000-0005-0000-0000-000041010000}"/>
    <cellStyle name="Normal 3 2 8 3" xfId="228" xr:uid="{00000000-0005-0000-0000-000042010000}"/>
    <cellStyle name="Normal 3 2 8 3 2" xfId="359" xr:uid="{00000000-0005-0000-0000-000043010000}"/>
    <cellStyle name="Normal 3 2 8 3 2 2" xfId="360" xr:uid="{00000000-0005-0000-0000-000044010000}"/>
    <cellStyle name="Normal 3 2 8 3 3" xfId="361" xr:uid="{00000000-0005-0000-0000-000045010000}"/>
    <cellStyle name="Normal 3 2 8 3 4" xfId="518" xr:uid="{00000000-0005-0000-0000-000046010000}"/>
    <cellStyle name="Normal 3 2 8 4" xfId="362" xr:uid="{00000000-0005-0000-0000-000047010000}"/>
    <cellStyle name="Normal 3 2 8 4 2" xfId="363" xr:uid="{00000000-0005-0000-0000-000048010000}"/>
    <cellStyle name="Normal 3 2 8 5" xfId="364" xr:uid="{00000000-0005-0000-0000-000049010000}"/>
    <cellStyle name="Normal 3 2 8 6" xfId="515" xr:uid="{00000000-0005-0000-0000-00004A010000}"/>
    <cellStyle name="Normal 3 2 9" xfId="204" xr:uid="{00000000-0005-0000-0000-00004B010000}"/>
    <cellStyle name="Normal 3 2 9 2" xfId="238" xr:uid="{00000000-0005-0000-0000-00004C010000}"/>
    <cellStyle name="Normal 3 2 9 2 2" xfId="365" xr:uid="{00000000-0005-0000-0000-00004D010000}"/>
    <cellStyle name="Normal 3 2 9 2 2 2" xfId="366" xr:uid="{00000000-0005-0000-0000-00004E010000}"/>
    <cellStyle name="Normal 3 2 9 2 3" xfId="367" xr:uid="{00000000-0005-0000-0000-00004F010000}"/>
    <cellStyle name="Normal 3 2 9 2 4" xfId="520" xr:uid="{00000000-0005-0000-0000-000050010000}"/>
    <cellStyle name="Normal 3 2 9 3" xfId="368" xr:uid="{00000000-0005-0000-0000-000051010000}"/>
    <cellStyle name="Normal 3 2 9 3 2" xfId="369" xr:uid="{00000000-0005-0000-0000-000052010000}"/>
    <cellStyle name="Normal 3 2 9 4" xfId="370" xr:uid="{00000000-0005-0000-0000-000053010000}"/>
    <cellStyle name="Normal 3 2 9 5" xfId="519" xr:uid="{00000000-0005-0000-0000-000054010000}"/>
    <cellStyle name="Normal 3 3" xfId="145" xr:uid="{00000000-0005-0000-0000-000055010000}"/>
    <cellStyle name="Normal 3 3 2" xfId="212" xr:uid="{00000000-0005-0000-0000-000056010000}"/>
    <cellStyle name="Normal 3 3 2 2" xfId="246" xr:uid="{00000000-0005-0000-0000-000057010000}"/>
    <cellStyle name="Normal 3 3 2 2 2" xfId="371" xr:uid="{00000000-0005-0000-0000-000058010000}"/>
    <cellStyle name="Normal 3 3 2 2 2 2" xfId="372" xr:uid="{00000000-0005-0000-0000-000059010000}"/>
    <cellStyle name="Normal 3 3 2 2 3" xfId="373" xr:uid="{00000000-0005-0000-0000-00005A010000}"/>
    <cellStyle name="Normal 3 3 2 2 4" xfId="523" xr:uid="{00000000-0005-0000-0000-00005B010000}"/>
    <cellStyle name="Normal 3 3 2 3" xfId="374" xr:uid="{00000000-0005-0000-0000-00005C010000}"/>
    <cellStyle name="Normal 3 3 2 3 2" xfId="375" xr:uid="{00000000-0005-0000-0000-00005D010000}"/>
    <cellStyle name="Normal 3 3 2 4" xfId="376" xr:uid="{00000000-0005-0000-0000-00005E010000}"/>
    <cellStyle name="Normal 3 3 2 5" xfId="522" xr:uid="{00000000-0005-0000-0000-00005F010000}"/>
    <cellStyle name="Normal 3 3 3" xfId="229" xr:uid="{00000000-0005-0000-0000-000060010000}"/>
    <cellStyle name="Normal 3 3 3 2" xfId="377" xr:uid="{00000000-0005-0000-0000-000061010000}"/>
    <cellStyle name="Normal 3 3 3 2 2" xfId="378" xr:uid="{00000000-0005-0000-0000-000062010000}"/>
    <cellStyle name="Normal 3 3 3 3" xfId="379" xr:uid="{00000000-0005-0000-0000-000063010000}"/>
    <cellStyle name="Normal 3 3 3 4" xfId="524" xr:uid="{00000000-0005-0000-0000-000064010000}"/>
    <cellStyle name="Normal 3 3 4" xfId="380" xr:uid="{00000000-0005-0000-0000-000065010000}"/>
    <cellStyle name="Normal 3 3 4 2" xfId="381" xr:uid="{00000000-0005-0000-0000-000066010000}"/>
    <cellStyle name="Normal 3 3 5" xfId="382" xr:uid="{00000000-0005-0000-0000-000067010000}"/>
    <cellStyle name="Normal 3 3 6" xfId="521" xr:uid="{00000000-0005-0000-0000-000068010000}"/>
    <cellStyle name="Normal 3 4" xfId="146" xr:uid="{00000000-0005-0000-0000-000069010000}"/>
    <cellStyle name="Normal 3 4 2" xfId="213" xr:uid="{00000000-0005-0000-0000-00006A010000}"/>
    <cellStyle name="Normal 3 4 2 2" xfId="247" xr:uid="{00000000-0005-0000-0000-00006B010000}"/>
    <cellStyle name="Normal 3 4 2 2 2" xfId="383" xr:uid="{00000000-0005-0000-0000-00006C010000}"/>
    <cellStyle name="Normal 3 4 2 2 2 2" xfId="384" xr:uid="{00000000-0005-0000-0000-00006D010000}"/>
    <cellStyle name="Normal 3 4 2 2 3" xfId="385" xr:uid="{00000000-0005-0000-0000-00006E010000}"/>
    <cellStyle name="Normal 3 4 2 2 4" xfId="527" xr:uid="{00000000-0005-0000-0000-00006F010000}"/>
    <cellStyle name="Normal 3 4 2 3" xfId="386" xr:uid="{00000000-0005-0000-0000-000070010000}"/>
    <cellStyle name="Normal 3 4 2 3 2" xfId="387" xr:uid="{00000000-0005-0000-0000-000071010000}"/>
    <cellStyle name="Normal 3 4 2 4" xfId="388" xr:uid="{00000000-0005-0000-0000-000072010000}"/>
    <cellStyle name="Normal 3 4 2 5" xfId="526" xr:uid="{00000000-0005-0000-0000-000073010000}"/>
    <cellStyle name="Normal 3 4 3" xfId="230" xr:uid="{00000000-0005-0000-0000-000074010000}"/>
    <cellStyle name="Normal 3 4 3 2" xfId="389" xr:uid="{00000000-0005-0000-0000-000075010000}"/>
    <cellStyle name="Normal 3 4 3 2 2" xfId="390" xr:uid="{00000000-0005-0000-0000-000076010000}"/>
    <cellStyle name="Normal 3 4 3 3" xfId="391" xr:uid="{00000000-0005-0000-0000-000077010000}"/>
    <cellStyle name="Normal 3 4 3 4" xfId="528" xr:uid="{00000000-0005-0000-0000-000078010000}"/>
    <cellStyle name="Normal 3 4 4" xfId="392" xr:uid="{00000000-0005-0000-0000-000079010000}"/>
    <cellStyle name="Normal 3 4 4 2" xfId="393" xr:uid="{00000000-0005-0000-0000-00007A010000}"/>
    <cellStyle name="Normal 3 4 5" xfId="394" xr:uid="{00000000-0005-0000-0000-00007B010000}"/>
    <cellStyle name="Normal 3 4 6" xfId="525" xr:uid="{00000000-0005-0000-0000-00007C010000}"/>
    <cellStyle name="Normal 3 5" xfId="147" xr:uid="{00000000-0005-0000-0000-00007D010000}"/>
    <cellStyle name="Normal 3 5 2" xfId="214" xr:uid="{00000000-0005-0000-0000-00007E010000}"/>
    <cellStyle name="Normal 3 5 2 2" xfId="248" xr:uid="{00000000-0005-0000-0000-00007F010000}"/>
    <cellStyle name="Normal 3 5 2 2 2" xfId="395" xr:uid="{00000000-0005-0000-0000-000080010000}"/>
    <cellStyle name="Normal 3 5 2 2 2 2" xfId="396" xr:uid="{00000000-0005-0000-0000-000081010000}"/>
    <cellStyle name="Normal 3 5 2 2 3" xfId="397" xr:uid="{00000000-0005-0000-0000-000082010000}"/>
    <cellStyle name="Normal 3 5 2 2 4" xfId="531" xr:uid="{00000000-0005-0000-0000-000083010000}"/>
    <cellStyle name="Normal 3 5 2 3" xfId="398" xr:uid="{00000000-0005-0000-0000-000084010000}"/>
    <cellStyle name="Normal 3 5 2 3 2" xfId="399" xr:uid="{00000000-0005-0000-0000-000085010000}"/>
    <cellStyle name="Normal 3 5 2 4" xfId="400" xr:uid="{00000000-0005-0000-0000-000086010000}"/>
    <cellStyle name="Normal 3 5 2 5" xfId="530" xr:uid="{00000000-0005-0000-0000-000087010000}"/>
    <cellStyle name="Normal 3 5 3" xfId="231" xr:uid="{00000000-0005-0000-0000-000088010000}"/>
    <cellStyle name="Normal 3 5 3 2" xfId="401" xr:uid="{00000000-0005-0000-0000-000089010000}"/>
    <cellStyle name="Normal 3 5 3 2 2" xfId="402" xr:uid="{00000000-0005-0000-0000-00008A010000}"/>
    <cellStyle name="Normal 3 5 3 3" xfId="403" xr:uid="{00000000-0005-0000-0000-00008B010000}"/>
    <cellStyle name="Normal 3 5 3 4" xfId="532" xr:uid="{00000000-0005-0000-0000-00008C010000}"/>
    <cellStyle name="Normal 3 5 4" xfId="404" xr:uid="{00000000-0005-0000-0000-00008D010000}"/>
    <cellStyle name="Normal 3 5 4 2" xfId="405" xr:uid="{00000000-0005-0000-0000-00008E010000}"/>
    <cellStyle name="Normal 3 5 5" xfId="406" xr:uid="{00000000-0005-0000-0000-00008F010000}"/>
    <cellStyle name="Normal 3 5 6" xfId="529" xr:uid="{00000000-0005-0000-0000-000090010000}"/>
    <cellStyle name="Normal 3 6" xfId="148" xr:uid="{00000000-0005-0000-0000-000091010000}"/>
    <cellStyle name="Normal 3 6 2" xfId="215" xr:uid="{00000000-0005-0000-0000-000092010000}"/>
    <cellStyle name="Normal 3 6 2 2" xfId="249" xr:uid="{00000000-0005-0000-0000-000093010000}"/>
    <cellStyle name="Normal 3 6 2 2 2" xfId="407" xr:uid="{00000000-0005-0000-0000-000094010000}"/>
    <cellStyle name="Normal 3 6 2 2 2 2" xfId="408" xr:uid="{00000000-0005-0000-0000-000095010000}"/>
    <cellStyle name="Normal 3 6 2 2 3" xfId="409" xr:uid="{00000000-0005-0000-0000-000096010000}"/>
    <cellStyle name="Normal 3 6 2 2 4" xfId="535" xr:uid="{00000000-0005-0000-0000-000097010000}"/>
    <cellStyle name="Normal 3 6 2 3" xfId="410" xr:uid="{00000000-0005-0000-0000-000098010000}"/>
    <cellStyle name="Normal 3 6 2 3 2" xfId="411" xr:uid="{00000000-0005-0000-0000-000099010000}"/>
    <cellStyle name="Normal 3 6 2 4" xfId="412" xr:uid="{00000000-0005-0000-0000-00009A010000}"/>
    <cellStyle name="Normal 3 6 2 5" xfId="534" xr:uid="{00000000-0005-0000-0000-00009B010000}"/>
    <cellStyle name="Normal 3 6 3" xfId="232" xr:uid="{00000000-0005-0000-0000-00009C010000}"/>
    <cellStyle name="Normal 3 6 3 2" xfId="413" xr:uid="{00000000-0005-0000-0000-00009D010000}"/>
    <cellStyle name="Normal 3 6 3 2 2" xfId="414" xr:uid="{00000000-0005-0000-0000-00009E010000}"/>
    <cellStyle name="Normal 3 6 3 3" xfId="415" xr:uid="{00000000-0005-0000-0000-00009F010000}"/>
    <cellStyle name="Normal 3 6 3 4" xfId="536" xr:uid="{00000000-0005-0000-0000-0000A0010000}"/>
    <cellStyle name="Normal 3 6 4" xfId="416" xr:uid="{00000000-0005-0000-0000-0000A1010000}"/>
    <cellStyle name="Normal 3 6 4 2" xfId="417" xr:uid="{00000000-0005-0000-0000-0000A2010000}"/>
    <cellStyle name="Normal 3 6 5" xfId="418" xr:uid="{00000000-0005-0000-0000-0000A3010000}"/>
    <cellStyle name="Normal 3 6 6" xfId="533" xr:uid="{00000000-0005-0000-0000-0000A4010000}"/>
    <cellStyle name="Normal 3 7" xfId="149" xr:uid="{00000000-0005-0000-0000-0000A5010000}"/>
    <cellStyle name="Normal 3 7 2" xfId="216" xr:uid="{00000000-0005-0000-0000-0000A6010000}"/>
    <cellStyle name="Normal 3 7 2 2" xfId="250" xr:uid="{00000000-0005-0000-0000-0000A7010000}"/>
    <cellStyle name="Normal 3 7 2 2 2" xfId="419" xr:uid="{00000000-0005-0000-0000-0000A8010000}"/>
    <cellStyle name="Normal 3 7 2 2 2 2" xfId="420" xr:uid="{00000000-0005-0000-0000-0000A9010000}"/>
    <cellStyle name="Normal 3 7 2 2 3" xfId="421" xr:uid="{00000000-0005-0000-0000-0000AA010000}"/>
    <cellStyle name="Normal 3 7 2 2 4" xfId="539" xr:uid="{00000000-0005-0000-0000-0000AB010000}"/>
    <cellStyle name="Normal 3 7 2 3" xfId="422" xr:uid="{00000000-0005-0000-0000-0000AC010000}"/>
    <cellStyle name="Normal 3 7 2 3 2" xfId="423" xr:uid="{00000000-0005-0000-0000-0000AD010000}"/>
    <cellStyle name="Normal 3 7 2 4" xfId="424" xr:uid="{00000000-0005-0000-0000-0000AE010000}"/>
    <cellStyle name="Normal 3 7 2 5" xfId="538" xr:uid="{00000000-0005-0000-0000-0000AF010000}"/>
    <cellStyle name="Normal 3 7 3" xfId="233" xr:uid="{00000000-0005-0000-0000-0000B0010000}"/>
    <cellStyle name="Normal 3 7 3 2" xfId="425" xr:uid="{00000000-0005-0000-0000-0000B1010000}"/>
    <cellStyle name="Normal 3 7 3 2 2" xfId="426" xr:uid="{00000000-0005-0000-0000-0000B2010000}"/>
    <cellStyle name="Normal 3 7 3 3" xfId="427" xr:uid="{00000000-0005-0000-0000-0000B3010000}"/>
    <cellStyle name="Normal 3 7 3 4" xfId="540" xr:uid="{00000000-0005-0000-0000-0000B4010000}"/>
    <cellStyle name="Normal 3 7 4" xfId="428" xr:uid="{00000000-0005-0000-0000-0000B5010000}"/>
    <cellStyle name="Normal 3 7 4 2" xfId="429" xr:uid="{00000000-0005-0000-0000-0000B6010000}"/>
    <cellStyle name="Normal 3 7 5" xfId="430" xr:uid="{00000000-0005-0000-0000-0000B7010000}"/>
    <cellStyle name="Normal 3 7 6" xfId="537" xr:uid="{00000000-0005-0000-0000-0000B8010000}"/>
    <cellStyle name="Normal 3 8" xfId="150" xr:uid="{00000000-0005-0000-0000-0000B9010000}"/>
    <cellStyle name="Normal 3 8 2" xfId="217" xr:uid="{00000000-0005-0000-0000-0000BA010000}"/>
    <cellStyle name="Normal 3 8 2 2" xfId="251" xr:uid="{00000000-0005-0000-0000-0000BB010000}"/>
    <cellStyle name="Normal 3 8 2 2 2" xfId="431" xr:uid="{00000000-0005-0000-0000-0000BC010000}"/>
    <cellStyle name="Normal 3 8 2 2 2 2" xfId="432" xr:uid="{00000000-0005-0000-0000-0000BD010000}"/>
    <cellStyle name="Normal 3 8 2 2 3" xfId="433" xr:uid="{00000000-0005-0000-0000-0000BE010000}"/>
    <cellStyle name="Normal 3 8 2 2 4" xfId="543" xr:uid="{00000000-0005-0000-0000-0000BF010000}"/>
    <cellStyle name="Normal 3 8 2 3" xfId="434" xr:uid="{00000000-0005-0000-0000-0000C0010000}"/>
    <cellStyle name="Normal 3 8 2 3 2" xfId="435" xr:uid="{00000000-0005-0000-0000-0000C1010000}"/>
    <cellStyle name="Normal 3 8 2 4" xfId="436" xr:uid="{00000000-0005-0000-0000-0000C2010000}"/>
    <cellStyle name="Normal 3 8 2 5" xfId="542" xr:uid="{00000000-0005-0000-0000-0000C3010000}"/>
    <cellStyle name="Normal 3 8 3" xfId="234" xr:uid="{00000000-0005-0000-0000-0000C4010000}"/>
    <cellStyle name="Normal 3 8 3 2" xfId="437" xr:uid="{00000000-0005-0000-0000-0000C5010000}"/>
    <cellStyle name="Normal 3 8 3 2 2" xfId="438" xr:uid="{00000000-0005-0000-0000-0000C6010000}"/>
    <cellStyle name="Normal 3 8 3 3" xfId="439" xr:uid="{00000000-0005-0000-0000-0000C7010000}"/>
    <cellStyle name="Normal 3 8 3 4" xfId="544" xr:uid="{00000000-0005-0000-0000-0000C8010000}"/>
    <cellStyle name="Normal 3 8 4" xfId="440" xr:uid="{00000000-0005-0000-0000-0000C9010000}"/>
    <cellStyle name="Normal 3 8 4 2" xfId="441" xr:uid="{00000000-0005-0000-0000-0000CA010000}"/>
    <cellStyle name="Normal 3 8 5" xfId="442" xr:uid="{00000000-0005-0000-0000-0000CB010000}"/>
    <cellStyle name="Normal 3 8 6" xfId="541" xr:uid="{00000000-0005-0000-0000-0000CC010000}"/>
    <cellStyle name="Normal 3 9" xfId="151" xr:uid="{00000000-0005-0000-0000-0000CD010000}"/>
    <cellStyle name="Normal 3 9 2" xfId="218" xr:uid="{00000000-0005-0000-0000-0000CE010000}"/>
    <cellStyle name="Normal 3 9 2 2" xfId="252" xr:uid="{00000000-0005-0000-0000-0000CF010000}"/>
    <cellStyle name="Normal 3 9 2 2 2" xfId="443" xr:uid="{00000000-0005-0000-0000-0000D0010000}"/>
    <cellStyle name="Normal 3 9 2 2 2 2" xfId="444" xr:uid="{00000000-0005-0000-0000-0000D1010000}"/>
    <cellStyle name="Normal 3 9 2 2 3" xfId="445" xr:uid="{00000000-0005-0000-0000-0000D2010000}"/>
    <cellStyle name="Normal 3 9 2 2 4" xfId="547" xr:uid="{00000000-0005-0000-0000-0000D3010000}"/>
    <cellStyle name="Normal 3 9 2 3" xfId="446" xr:uid="{00000000-0005-0000-0000-0000D4010000}"/>
    <cellStyle name="Normal 3 9 2 3 2" xfId="447" xr:uid="{00000000-0005-0000-0000-0000D5010000}"/>
    <cellStyle name="Normal 3 9 2 4" xfId="448" xr:uid="{00000000-0005-0000-0000-0000D6010000}"/>
    <cellStyle name="Normal 3 9 2 5" xfId="546" xr:uid="{00000000-0005-0000-0000-0000D7010000}"/>
    <cellStyle name="Normal 3 9 3" xfId="235" xr:uid="{00000000-0005-0000-0000-0000D8010000}"/>
    <cellStyle name="Normal 3 9 3 2" xfId="449" xr:uid="{00000000-0005-0000-0000-0000D9010000}"/>
    <cellStyle name="Normal 3 9 3 2 2" xfId="450" xr:uid="{00000000-0005-0000-0000-0000DA010000}"/>
    <cellStyle name="Normal 3 9 3 3" xfId="451" xr:uid="{00000000-0005-0000-0000-0000DB010000}"/>
    <cellStyle name="Normal 3 9 3 4" xfId="548" xr:uid="{00000000-0005-0000-0000-0000DC010000}"/>
    <cellStyle name="Normal 3 9 4" xfId="452" xr:uid="{00000000-0005-0000-0000-0000DD010000}"/>
    <cellStyle name="Normal 3 9 4 2" xfId="453" xr:uid="{00000000-0005-0000-0000-0000DE010000}"/>
    <cellStyle name="Normal 3 9 5" xfId="454" xr:uid="{00000000-0005-0000-0000-0000DF010000}"/>
    <cellStyle name="Normal 3 9 6" xfId="545" xr:uid="{00000000-0005-0000-0000-0000E0010000}"/>
    <cellStyle name="Normal 4" xfId="152" xr:uid="{00000000-0005-0000-0000-0000E1010000}"/>
    <cellStyle name="Normal 4 2" xfId="219" xr:uid="{00000000-0005-0000-0000-0000E2010000}"/>
    <cellStyle name="Normal 4 2 2" xfId="253" xr:uid="{00000000-0005-0000-0000-0000E3010000}"/>
    <cellStyle name="Normal 4 2 2 2" xfId="455" xr:uid="{00000000-0005-0000-0000-0000E4010000}"/>
    <cellStyle name="Normal 4 2 2 2 2" xfId="456" xr:uid="{00000000-0005-0000-0000-0000E5010000}"/>
    <cellStyle name="Normal 4 2 2 3" xfId="457" xr:uid="{00000000-0005-0000-0000-0000E6010000}"/>
    <cellStyle name="Normal 4 2 2 4" xfId="551" xr:uid="{00000000-0005-0000-0000-0000E7010000}"/>
    <cellStyle name="Normal 4 2 3" xfId="458" xr:uid="{00000000-0005-0000-0000-0000E8010000}"/>
    <cellStyle name="Normal 4 2 3 2" xfId="459" xr:uid="{00000000-0005-0000-0000-0000E9010000}"/>
    <cellStyle name="Normal 4 2 4" xfId="460" xr:uid="{00000000-0005-0000-0000-0000EA010000}"/>
    <cellStyle name="Normal 4 2 5" xfId="550" xr:uid="{00000000-0005-0000-0000-0000EB010000}"/>
    <cellStyle name="Normal 4 3" xfId="236" xr:uid="{00000000-0005-0000-0000-0000EC010000}"/>
    <cellStyle name="Normal 4 3 2" xfId="461" xr:uid="{00000000-0005-0000-0000-0000ED010000}"/>
    <cellStyle name="Normal 4 3 2 2" xfId="462" xr:uid="{00000000-0005-0000-0000-0000EE010000}"/>
    <cellStyle name="Normal 4 3 3" xfId="463" xr:uid="{00000000-0005-0000-0000-0000EF010000}"/>
    <cellStyle name="Normal 4 3 4" xfId="552" xr:uid="{00000000-0005-0000-0000-0000F0010000}"/>
    <cellStyle name="Normal 4 4" xfId="464" xr:uid="{00000000-0005-0000-0000-0000F1010000}"/>
    <cellStyle name="Normal 4 4 2" xfId="465" xr:uid="{00000000-0005-0000-0000-0000F2010000}"/>
    <cellStyle name="Normal 4 5" xfId="466" xr:uid="{00000000-0005-0000-0000-0000F3010000}"/>
    <cellStyle name="Normal 4 6" xfId="549" xr:uid="{00000000-0005-0000-0000-0000F4010000}"/>
    <cellStyle name="Normal 5" xfId="153" xr:uid="{00000000-0005-0000-0000-0000F5010000}"/>
    <cellStyle name="Normal 6" xfId="467" xr:uid="{00000000-0005-0000-0000-0000F6010000}"/>
    <cellStyle name="Normal 6 2" xfId="468" xr:uid="{00000000-0005-0000-0000-0000F7010000}"/>
    <cellStyle name="Normal 7" xfId="469" xr:uid="{00000000-0005-0000-0000-0000F8010000}"/>
    <cellStyle name="Normal_Tables" xfId="256" xr:uid="{00000000-0005-0000-0000-0000F9010000}"/>
    <cellStyle name="Note" xfId="154" xr:uid="{00000000-0005-0000-0000-0000FA010000}"/>
    <cellStyle name="Note 2" xfId="155" xr:uid="{00000000-0005-0000-0000-0000FB010000}"/>
    <cellStyle name="Note 3" xfId="156" xr:uid="{00000000-0005-0000-0000-0000FC010000}"/>
    <cellStyle name="Note 4" xfId="157" xr:uid="{00000000-0005-0000-0000-0000FD010000}"/>
    <cellStyle name="Note 5" xfId="158" xr:uid="{00000000-0005-0000-0000-0000FE010000}"/>
    <cellStyle name="Note 6" xfId="159" xr:uid="{00000000-0005-0000-0000-0000FF010000}"/>
    <cellStyle name="Note 7" xfId="160" xr:uid="{00000000-0005-0000-0000-000000020000}"/>
    <cellStyle name="Note 8" xfId="161" xr:uid="{00000000-0005-0000-0000-000001020000}"/>
    <cellStyle name="Note 9" xfId="162" xr:uid="{00000000-0005-0000-0000-000002020000}"/>
    <cellStyle name="Output" xfId="163" xr:uid="{00000000-0005-0000-0000-000003020000}"/>
    <cellStyle name="Output 2" xfId="164" xr:uid="{00000000-0005-0000-0000-000004020000}"/>
    <cellStyle name="Output 3" xfId="165" xr:uid="{00000000-0005-0000-0000-000005020000}"/>
    <cellStyle name="Output 4" xfId="166" xr:uid="{00000000-0005-0000-0000-000006020000}"/>
    <cellStyle name="Output 5" xfId="167" xr:uid="{00000000-0005-0000-0000-000007020000}"/>
    <cellStyle name="Output 6" xfId="168" xr:uid="{00000000-0005-0000-0000-000008020000}"/>
    <cellStyle name="Output 7" xfId="169" xr:uid="{00000000-0005-0000-0000-000009020000}"/>
    <cellStyle name="Output 8" xfId="170" xr:uid="{00000000-0005-0000-0000-00000A020000}"/>
    <cellStyle name="Output 9" xfId="171" xr:uid="{00000000-0005-0000-0000-00000B020000}"/>
    <cellStyle name="Percent" xfId="1" xr:uid="{00000000-0005-0000-0000-00000C020000}"/>
    <cellStyle name="Percent 2" xfId="172" xr:uid="{00000000-0005-0000-0000-00000D020000}"/>
    <cellStyle name="Percent 2 2" xfId="173" xr:uid="{00000000-0005-0000-0000-00000E020000}"/>
    <cellStyle name="Percent 2 2 2" xfId="174" xr:uid="{00000000-0005-0000-0000-00000F020000}"/>
    <cellStyle name="Percent 2 2 3" xfId="175" xr:uid="{00000000-0005-0000-0000-000010020000}"/>
    <cellStyle name="Percent 2 2 4" xfId="176" xr:uid="{00000000-0005-0000-0000-000011020000}"/>
    <cellStyle name="Percent 2 2 5" xfId="177" xr:uid="{00000000-0005-0000-0000-000012020000}"/>
    <cellStyle name="Percent 2 2 6" xfId="178" xr:uid="{00000000-0005-0000-0000-000013020000}"/>
    <cellStyle name="Percent 2 2 7" xfId="179" xr:uid="{00000000-0005-0000-0000-000014020000}"/>
    <cellStyle name="Percent 2 2 8" xfId="180" xr:uid="{00000000-0005-0000-0000-000015020000}"/>
    <cellStyle name="Percent 3" xfId="181" xr:uid="{00000000-0005-0000-0000-000016020000}"/>
    <cellStyle name="Percent 3 2" xfId="182" xr:uid="{00000000-0005-0000-0000-000017020000}"/>
    <cellStyle name="Percent 3 3" xfId="183" xr:uid="{00000000-0005-0000-0000-000018020000}"/>
    <cellStyle name="Percent 3 4" xfId="184" xr:uid="{00000000-0005-0000-0000-000019020000}"/>
    <cellStyle name="Percent 3 5" xfId="185" xr:uid="{00000000-0005-0000-0000-00001A020000}"/>
    <cellStyle name="Percent 3 6" xfId="186" xr:uid="{00000000-0005-0000-0000-00001B020000}"/>
    <cellStyle name="Percent 3 7" xfId="187" xr:uid="{00000000-0005-0000-0000-00001C020000}"/>
    <cellStyle name="Percent 3 8" xfId="188" xr:uid="{00000000-0005-0000-0000-00001D020000}"/>
    <cellStyle name="Percent 4" xfId="189" xr:uid="{00000000-0005-0000-0000-00001E020000}"/>
    <cellStyle name="Title" xfId="190" xr:uid="{00000000-0005-0000-0000-00001F020000}"/>
    <cellStyle name="Title 2" xfId="191" xr:uid="{00000000-0005-0000-0000-000020020000}"/>
    <cellStyle name="Total" xfId="192" xr:uid="{00000000-0005-0000-0000-000021020000}"/>
    <cellStyle name="Total 2" xfId="193" xr:uid="{00000000-0005-0000-0000-000022020000}"/>
    <cellStyle name="Total 3" xfId="194" xr:uid="{00000000-0005-0000-0000-000023020000}"/>
    <cellStyle name="Total 4" xfId="195" xr:uid="{00000000-0005-0000-0000-000024020000}"/>
    <cellStyle name="Total 5" xfId="196" xr:uid="{00000000-0005-0000-0000-000025020000}"/>
    <cellStyle name="Total 6" xfId="197" xr:uid="{00000000-0005-0000-0000-000026020000}"/>
    <cellStyle name="Total 7" xfId="198" xr:uid="{00000000-0005-0000-0000-000027020000}"/>
    <cellStyle name="Total 8" xfId="199" xr:uid="{00000000-0005-0000-0000-000028020000}"/>
    <cellStyle name="Total 9" xfId="200" xr:uid="{00000000-0005-0000-0000-000029020000}"/>
    <cellStyle name="Warning Text" xfId="201" xr:uid="{00000000-0005-0000-0000-00002A020000}"/>
    <cellStyle name="Warning Text 2" xfId="202" xr:uid="{00000000-0005-0000-0000-00002B020000}"/>
  </cellStyles>
  <dxfs count="58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9"/>
      <tableStyleElement type="secondRowStripe" dxfId="578"/>
      <tableStyleElement type="firstColumnStripe" dxfId="577"/>
      <tableStyleElement type="secondColumnStripe" dxfId="5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24" sqref="B24"/>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499</v>
      </c>
      <c r="B4" s="230" t="s">
        <v>45</v>
      </c>
      <c r="C4" s="376" t="s">
        <v>494</v>
      </c>
    </row>
    <row r="5" spans="1:6" x14ac:dyDescent="0.4">
      <c r="B5" s="230" t="s">
        <v>215</v>
      </c>
      <c r="C5" s="376"/>
    </row>
    <row r="6" spans="1:6" x14ac:dyDescent="0.4">
      <c r="B6" s="230" t="s">
        <v>216</v>
      </c>
      <c r="C6" s="376" t="s">
        <v>497</v>
      </c>
    </row>
    <row r="7" spans="1:6" x14ac:dyDescent="0.4">
      <c r="B7" s="230" t="s">
        <v>128</v>
      </c>
      <c r="C7" s="376"/>
    </row>
    <row r="8" spans="1:6" x14ac:dyDescent="0.4">
      <c r="B8" s="230" t="s">
        <v>36</v>
      </c>
      <c r="C8" s="376"/>
    </row>
    <row r="9" spans="1:6" x14ac:dyDescent="0.4">
      <c r="B9" s="230" t="s">
        <v>41</v>
      </c>
      <c r="C9" s="376" t="s">
        <v>498</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184</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L46" activePane="bottomRight" state="frozen"/>
      <selection activeCell="B1" sqref="B1"/>
      <selection pane="topRight" activeCell="B1" sqref="B1"/>
      <selection pane="bottomLeft" activeCell="B1" sqref="B1"/>
      <selection pane="bottomRight" activeCell="Q56" sqref="Q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56892885</v>
      </c>
      <c r="E5" s="105">
        <v>56892884</v>
      </c>
      <c r="F5" s="106"/>
      <c r="G5" s="106"/>
      <c r="H5" s="106"/>
      <c r="I5" s="105">
        <v>47750309</v>
      </c>
      <c r="J5" s="105">
        <v>20418393</v>
      </c>
      <c r="K5" s="105">
        <v>20418393</v>
      </c>
      <c r="L5" s="106"/>
      <c r="M5" s="106"/>
      <c r="N5" s="106"/>
      <c r="O5" s="105">
        <v>2605421</v>
      </c>
      <c r="P5" s="105">
        <v>42659648</v>
      </c>
      <c r="Q5" s="105">
        <v>42659648</v>
      </c>
      <c r="R5" s="106"/>
      <c r="S5" s="106"/>
      <c r="T5" s="106"/>
      <c r="U5" s="105"/>
      <c r="V5" s="106"/>
      <c r="W5" s="106"/>
      <c r="X5" s="105"/>
      <c r="Y5" s="106"/>
      <c r="Z5" s="106"/>
      <c r="AA5" s="105"/>
      <c r="AB5" s="106"/>
      <c r="AC5" s="106"/>
      <c r="AD5" s="105"/>
      <c r="AE5" s="293"/>
      <c r="AF5" s="293"/>
      <c r="AG5" s="293"/>
      <c r="AH5" s="294"/>
      <c r="AI5" s="105"/>
      <c r="AJ5" s="293"/>
      <c r="AK5" s="293"/>
      <c r="AL5" s="293"/>
      <c r="AM5" s="294"/>
      <c r="AN5" s="105">
        <v>1064199</v>
      </c>
      <c r="AO5" s="105">
        <v>1064199</v>
      </c>
      <c r="AP5" s="106"/>
      <c r="AQ5" s="106"/>
      <c r="AR5" s="106"/>
      <c r="AS5" s="105"/>
      <c r="AT5" s="107">
        <v>16557032</v>
      </c>
      <c r="AU5" s="107"/>
      <c r="AV5" s="108"/>
      <c r="AW5" s="315"/>
    </row>
    <row r="6" spans="1:49" x14ac:dyDescent="0.4">
      <c r="B6" s="155" t="s">
        <v>223</v>
      </c>
      <c r="C6" s="62" t="s">
        <v>12</v>
      </c>
      <c r="D6" s="109">
        <v>0</v>
      </c>
      <c r="E6" s="110">
        <v>0</v>
      </c>
      <c r="F6" s="110"/>
      <c r="G6" s="111"/>
      <c r="H6" s="111"/>
      <c r="I6" s="112"/>
      <c r="J6" s="109">
        <v>0</v>
      </c>
      <c r="K6" s="110">
        <v>0</v>
      </c>
      <c r="L6" s="110"/>
      <c r="M6" s="111"/>
      <c r="N6" s="111"/>
      <c r="O6" s="112">
        <v>0</v>
      </c>
      <c r="P6" s="109">
        <v>0</v>
      </c>
      <c r="Q6" s="109">
        <v>0</v>
      </c>
      <c r="R6" s="110"/>
      <c r="S6" s="111"/>
      <c r="T6" s="111"/>
      <c r="U6" s="109"/>
      <c r="V6" s="110"/>
      <c r="W6" s="110"/>
      <c r="X6" s="109"/>
      <c r="Y6" s="110"/>
      <c r="Z6" s="110"/>
      <c r="AA6" s="109"/>
      <c r="AB6" s="110"/>
      <c r="AC6" s="110"/>
      <c r="AD6" s="109"/>
      <c r="AE6" s="289"/>
      <c r="AF6" s="289"/>
      <c r="AG6" s="289"/>
      <c r="AH6" s="289"/>
      <c r="AI6" s="109"/>
      <c r="AJ6" s="289"/>
      <c r="AK6" s="289"/>
      <c r="AL6" s="289"/>
      <c r="AM6" s="289"/>
      <c r="AN6" s="109">
        <v>0</v>
      </c>
      <c r="AO6" s="110">
        <v>0</v>
      </c>
      <c r="AP6" s="110"/>
      <c r="AQ6" s="111"/>
      <c r="AR6" s="111"/>
      <c r="AS6" s="109"/>
      <c r="AT6" s="113">
        <v>0</v>
      </c>
      <c r="AU6" s="113"/>
      <c r="AV6" s="309"/>
      <c r="AW6" s="316"/>
    </row>
    <row r="7" spans="1:49" x14ac:dyDescent="0.4">
      <c r="B7" s="155" t="s">
        <v>224</v>
      </c>
      <c r="C7" s="62" t="s">
        <v>13</v>
      </c>
      <c r="D7" s="109">
        <v>-25797</v>
      </c>
      <c r="E7" s="110">
        <v>-25797</v>
      </c>
      <c r="F7" s="110"/>
      <c r="G7" s="110"/>
      <c r="H7" s="110"/>
      <c r="I7" s="109">
        <v>-23414</v>
      </c>
      <c r="J7" s="109">
        <v>-12298</v>
      </c>
      <c r="K7" s="110">
        <v>-12298</v>
      </c>
      <c r="L7" s="110"/>
      <c r="M7" s="110"/>
      <c r="N7" s="110"/>
      <c r="O7" s="109">
        <v>-1852</v>
      </c>
      <c r="P7" s="109">
        <v>-28021</v>
      </c>
      <c r="Q7" s="109">
        <v>-28021</v>
      </c>
      <c r="R7" s="110"/>
      <c r="S7" s="110"/>
      <c r="T7" s="110"/>
      <c r="U7" s="109"/>
      <c r="V7" s="110"/>
      <c r="W7" s="110"/>
      <c r="X7" s="109"/>
      <c r="Y7" s="110"/>
      <c r="Z7" s="110"/>
      <c r="AA7" s="109"/>
      <c r="AB7" s="110"/>
      <c r="AC7" s="110"/>
      <c r="AD7" s="109"/>
      <c r="AE7" s="289"/>
      <c r="AF7" s="289"/>
      <c r="AG7" s="289"/>
      <c r="AH7" s="289"/>
      <c r="AI7" s="109"/>
      <c r="AJ7" s="289"/>
      <c r="AK7" s="289"/>
      <c r="AL7" s="289"/>
      <c r="AM7" s="289"/>
      <c r="AN7" s="109">
        <v>0</v>
      </c>
      <c r="AO7" s="110">
        <v>0</v>
      </c>
      <c r="AP7" s="110"/>
      <c r="AQ7" s="110"/>
      <c r="AR7" s="110"/>
      <c r="AS7" s="109"/>
      <c r="AT7" s="113">
        <v>0</v>
      </c>
      <c r="AU7" s="113"/>
      <c r="AV7" s="309"/>
      <c r="AW7" s="316"/>
    </row>
    <row r="8" spans="1:49" ht="25.35" x14ac:dyDescent="0.4">
      <c r="B8" s="155" t="s">
        <v>225</v>
      </c>
      <c r="C8" s="62" t="s">
        <v>59</v>
      </c>
      <c r="D8" s="109">
        <v>-1740076</v>
      </c>
      <c r="E8" s="287"/>
      <c r="F8" s="288"/>
      <c r="G8" s="288"/>
      <c r="H8" s="288"/>
      <c r="I8" s="291"/>
      <c r="J8" s="109">
        <v>-681167</v>
      </c>
      <c r="K8" s="287"/>
      <c r="L8" s="288"/>
      <c r="M8" s="288"/>
      <c r="N8" s="288"/>
      <c r="O8" s="291"/>
      <c r="P8" s="109">
        <v>-1502474</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v>-83116</v>
      </c>
      <c r="AO8" s="287"/>
      <c r="AP8" s="288"/>
      <c r="AQ8" s="288"/>
      <c r="AR8" s="288"/>
      <c r="AS8" s="109"/>
      <c r="AT8" s="113">
        <v>0</v>
      </c>
      <c r="AU8" s="113"/>
      <c r="AV8" s="309"/>
      <c r="AW8" s="316"/>
    </row>
    <row r="9" spans="1:49" x14ac:dyDescent="0.4">
      <c r="B9" s="155" t="s">
        <v>226</v>
      </c>
      <c r="C9" s="62" t="s">
        <v>60</v>
      </c>
      <c r="D9" s="109">
        <v>0</v>
      </c>
      <c r="E9" s="286"/>
      <c r="F9" s="289"/>
      <c r="G9" s="289"/>
      <c r="H9" s="289"/>
      <c r="I9" s="290"/>
      <c r="J9" s="109">
        <v>0</v>
      </c>
      <c r="K9" s="286"/>
      <c r="L9" s="289"/>
      <c r="M9" s="289"/>
      <c r="N9" s="289"/>
      <c r="O9" s="290"/>
      <c r="P9" s="10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v>0</v>
      </c>
      <c r="AO9" s="286"/>
      <c r="AP9" s="289"/>
      <c r="AQ9" s="289"/>
      <c r="AR9" s="289"/>
      <c r="AS9" s="109"/>
      <c r="AT9" s="113">
        <v>0</v>
      </c>
      <c r="AU9" s="113"/>
      <c r="AV9" s="309"/>
      <c r="AW9" s="316"/>
    </row>
    <row r="10" spans="1:49" x14ac:dyDescent="0.4">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v>0</v>
      </c>
      <c r="AO10" s="286"/>
      <c r="AP10" s="289"/>
      <c r="AQ10" s="289"/>
      <c r="AR10" s="289"/>
      <c r="AS10" s="109"/>
      <c r="AT10" s="113">
        <v>0</v>
      </c>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56929043</v>
      </c>
      <c r="E12" s="106">
        <v>57612891</v>
      </c>
      <c r="F12" s="106"/>
      <c r="G12" s="106"/>
      <c r="H12" s="106"/>
      <c r="I12" s="105">
        <v>56228474</v>
      </c>
      <c r="J12" s="105">
        <v>16247793</v>
      </c>
      <c r="K12" s="106">
        <v>15940977</v>
      </c>
      <c r="L12" s="106"/>
      <c r="M12" s="106"/>
      <c r="N12" s="106"/>
      <c r="O12" s="105">
        <v>2578171</v>
      </c>
      <c r="P12" s="105">
        <v>42016302</v>
      </c>
      <c r="Q12" s="106">
        <v>42352092</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v>820432</v>
      </c>
      <c r="AO12" s="106">
        <v>837057</v>
      </c>
      <c r="AP12" s="106"/>
      <c r="AQ12" s="106"/>
      <c r="AR12" s="106"/>
      <c r="AS12" s="105"/>
      <c r="AT12" s="107">
        <v>9700692</v>
      </c>
      <c r="AU12" s="107"/>
      <c r="AV12" s="310"/>
      <c r="AW12" s="315"/>
    </row>
    <row r="13" spans="1:49" ht="25.35" x14ac:dyDescent="0.4">
      <c r="B13" s="155" t="s">
        <v>230</v>
      </c>
      <c r="C13" s="62" t="s">
        <v>37</v>
      </c>
      <c r="D13" s="109">
        <v>8932179</v>
      </c>
      <c r="E13" s="109">
        <v>8932179</v>
      </c>
      <c r="F13" s="110"/>
      <c r="G13" s="287"/>
      <c r="H13" s="288"/>
      <c r="I13" s="109"/>
      <c r="J13" s="109">
        <v>3165323</v>
      </c>
      <c r="K13" s="110">
        <v>3165323</v>
      </c>
      <c r="L13" s="110"/>
      <c r="M13" s="287"/>
      <c r="N13" s="288"/>
      <c r="O13" s="109">
        <v>0</v>
      </c>
      <c r="P13" s="109">
        <v>7437390</v>
      </c>
      <c r="Q13" s="109">
        <v>7437390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v>173545</v>
      </c>
      <c r="AO13" s="110">
        <v>0</v>
      </c>
      <c r="AP13" s="110"/>
      <c r="AQ13" s="287"/>
      <c r="AR13" s="288"/>
      <c r="AS13" s="109"/>
      <c r="AT13" s="113">
        <v>0</v>
      </c>
      <c r="AU13" s="113"/>
      <c r="AV13" s="309"/>
      <c r="AW13" s="316"/>
    </row>
    <row r="14" spans="1:49" ht="25.35" x14ac:dyDescent="0.4">
      <c r="B14" s="155" t="s">
        <v>231</v>
      </c>
      <c r="C14" s="62" t="s">
        <v>6</v>
      </c>
      <c r="D14" s="109">
        <v>59115</v>
      </c>
      <c r="E14" s="109">
        <v>59115</v>
      </c>
      <c r="F14" s="110"/>
      <c r="G14" s="286"/>
      <c r="H14" s="289"/>
      <c r="I14" s="109"/>
      <c r="J14" s="109">
        <v>32543</v>
      </c>
      <c r="K14" s="110">
        <v>32543</v>
      </c>
      <c r="L14" s="110"/>
      <c r="M14" s="286"/>
      <c r="N14" s="289"/>
      <c r="O14" s="109">
        <v>0</v>
      </c>
      <c r="P14" s="109">
        <v>71782</v>
      </c>
      <c r="Q14" s="109">
        <v>71782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v>4561</v>
      </c>
      <c r="AO14" s="110">
        <v>0</v>
      </c>
      <c r="AP14" s="110"/>
      <c r="AQ14" s="286"/>
      <c r="AR14" s="289"/>
      <c r="AS14" s="109"/>
      <c r="AT14" s="113">
        <v>0</v>
      </c>
      <c r="AU14" s="113"/>
      <c r="AV14" s="309"/>
      <c r="AW14" s="316"/>
    </row>
    <row r="15" spans="1:49" ht="25.35" x14ac:dyDescent="0.4">
      <c r="B15" s="155" t="s">
        <v>232</v>
      </c>
      <c r="C15" s="62" t="s">
        <v>7</v>
      </c>
      <c r="D15" s="109">
        <v>0</v>
      </c>
      <c r="E15" s="110">
        <v>0</v>
      </c>
      <c r="F15" s="110"/>
      <c r="G15" s="286"/>
      <c r="H15" s="292"/>
      <c r="I15" s="109"/>
      <c r="J15" s="109">
        <v>0</v>
      </c>
      <c r="K15" s="110">
        <v>0</v>
      </c>
      <c r="L15" s="110"/>
      <c r="M15" s="286"/>
      <c r="N15" s="292"/>
      <c r="O15" s="109">
        <v>0</v>
      </c>
      <c r="P15" s="109">
        <v>0</v>
      </c>
      <c r="Q15" s="109">
        <v>0</v>
      </c>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v>0</v>
      </c>
      <c r="AO15" s="110">
        <v>0</v>
      </c>
      <c r="AP15" s="110"/>
      <c r="AQ15" s="286"/>
      <c r="AR15" s="292"/>
      <c r="AS15" s="109"/>
      <c r="AT15" s="113">
        <v>0</v>
      </c>
      <c r="AU15" s="113"/>
      <c r="AV15" s="309"/>
      <c r="AW15" s="316"/>
    </row>
    <row r="16" spans="1:49" ht="25.35" x14ac:dyDescent="0.4">
      <c r="B16" s="155" t="s">
        <v>233</v>
      </c>
      <c r="C16" s="62" t="s">
        <v>61</v>
      </c>
      <c r="D16" s="109">
        <v>-8780854</v>
      </c>
      <c r="E16" s="287"/>
      <c r="F16" s="288"/>
      <c r="G16" s="289"/>
      <c r="H16" s="289"/>
      <c r="I16" s="291"/>
      <c r="J16" s="109">
        <v>0</v>
      </c>
      <c r="K16" s="287"/>
      <c r="L16" s="288"/>
      <c r="M16" s="289"/>
      <c r="N16" s="289"/>
      <c r="O16" s="291"/>
      <c r="P16" s="109">
        <v>-1606671</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v>-60847</v>
      </c>
      <c r="AO16" s="287"/>
      <c r="AP16" s="288"/>
      <c r="AQ16" s="289"/>
      <c r="AR16" s="289"/>
      <c r="AS16" s="109"/>
      <c r="AT16" s="113">
        <v>0</v>
      </c>
      <c r="AU16" s="113"/>
      <c r="AV16" s="309"/>
      <c r="AW16" s="316"/>
    </row>
    <row r="17" spans="1:49" x14ac:dyDescent="0.4">
      <c r="B17" s="155" t="s">
        <v>234</v>
      </c>
      <c r="C17" s="62" t="s">
        <v>62</v>
      </c>
      <c r="D17" s="109">
        <v>-5842000</v>
      </c>
      <c r="E17" s="286"/>
      <c r="F17" s="289"/>
      <c r="G17" s="289"/>
      <c r="H17" s="289"/>
      <c r="I17" s="290"/>
      <c r="J17" s="109">
        <v>0</v>
      </c>
      <c r="K17" s="286"/>
      <c r="L17" s="289"/>
      <c r="M17" s="289"/>
      <c r="N17" s="289"/>
      <c r="O17" s="290"/>
      <c r="P17" s="10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v>0</v>
      </c>
      <c r="AO17" s="286"/>
      <c r="AP17" s="289"/>
      <c r="AQ17" s="289"/>
      <c r="AR17" s="289"/>
      <c r="AS17" s="109"/>
      <c r="AT17" s="113">
        <v>0</v>
      </c>
      <c r="AU17" s="113"/>
      <c r="AV17" s="309"/>
      <c r="AW17" s="316"/>
    </row>
    <row r="18" spans="1:49" x14ac:dyDescent="0.4">
      <c r="B18" s="155" t="s">
        <v>235</v>
      </c>
      <c r="C18" s="62" t="s">
        <v>63</v>
      </c>
      <c r="D18" s="109">
        <v>0</v>
      </c>
      <c r="E18" s="286"/>
      <c r="F18" s="289"/>
      <c r="G18" s="289"/>
      <c r="H18" s="292"/>
      <c r="I18" s="290"/>
      <c r="J18" s="109">
        <v>0</v>
      </c>
      <c r="K18" s="286"/>
      <c r="L18" s="289"/>
      <c r="M18" s="289"/>
      <c r="N18" s="292"/>
      <c r="O18" s="290"/>
      <c r="P18" s="109">
        <v>0</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v>0</v>
      </c>
      <c r="AO18" s="286"/>
      <c r="AP18" s="289"/>
      <c r="AQ18" s="289"/>
      <c r="AR18" s="292"/>
      <c r="AS18" s="109"/>
      <c r="AT18" s="113">
        <v>0</v>
      </c>
      <c r="AU18" s="113"/>
      <c r="AV18" s="309"/>
      <c r="AW18" s="316"/>
    </row>
    <row r="19" spans="1:49" x14ac:dyDescent="0.4">
      <c r="B19" s="155" t="s">
        <v>236</v>
      </c>
      <c r="C19" s="62" t="s">
        <v>64</v>
      </c>
      <c r="D19" s="109">
        <v>0</v>
      </c>
      <c r="E19" s="286"/>
      <c r="F19" s="289"/>
      <c r="G19" s="289"/>
      <c r="H19" s="289"/>
      <c r="I19" s="290"/>
      <c r="J19" s="109">
        <v>0</v>
      </c>
      <c r="K19" s="286"/>
      <c r="L19" s="289"/>
      <c r="M19" s="289"/>
      <c r="N19" s="289"/>
      <c r="O19" s="290"/>
      <c r="P19" s="109">
        <v>0</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v>0</v>
      </c>
      <c r="AO19" s="286"/>
      <c r="AP19" s="289"/>
      <c r="AQ19" s="289"/>
      <c r="AR19" s="289"/>
      <c r="AS19" s="109"/>
      <c r="AT19" s="113">
        <v>0</v>
      </c>
      <c r="AU19" s="113"/>
      <c r="AV19" s="309"/>
      <c r="AW19" s="316"/>
    </row>
    <row r="20" spans="1:49" x14ac:dyDescent="0.4">
      <c r="B20" s="155" t="s">
        <v>237</v>
      </c>
      <c r="C20" s="62" t="s">
        <v>65</v>
      </c>
      <c r="D20" s="109">
        <v>0</v>
      </c>
      <c r="E20" s="286"/>
      <c r="F20" s="289"/>
      <c r="G20" s="289"/>
      <c r="H20" s="289"/>
      <c r="I20" s="290"/>
      <c r="J20" s="109">
        <v>0</v>
      </c>
      <c r="K20" s="286"/>
      <c r="L20" s="289"/>
      <c r="M20" s="289"/>
      <c r="N20" s="289"/>
      <c r="O20" s="290"/>
      <c r="P20" s="10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v>0</v>
      </c>
      <c r="AO20" s="286"/>
      <c r="AP20" s="289"/>
      <c r="AQ20" s="289"/>
      <c r="AR20" s="289"/>
      <c r="AS20" s="109"/>
      <c r="AT20" s="113">
        <v>0</v>
      </c>
      <c r="AU20" s="113"/>
      <c r="AV20" s="309"/>
      <c r="AW20" s="316"/>
    </row>
    <row r="21" spans="1:49" x14ac:dyDescent="0.4">
      <c r="B21" s="155" t="s">
        <v>238</v>
      </c>
      <c r="C21" s="62" t="s">
        <v>66</v>
      </c>
      <c r="D21" s="109">
        <v>0</v>
      </c>
      <c r="E21" s="286"/>
      <c r="F21" s="289"/>
      <c r="G21" s="289"/>
      <c r="H21" s="289"/>
      <c r="I21" s="290"/>
      <c r="J21" s="109">
        <v>0</v>
      </c>
      <c r="K21" s="286"/>
      <c r="L21" s="289"/>
      <c r="M21" s="289"/>
      <c r="N21" s="289"/>
      <c r="O21" s="290"/>
      <c r="P21" s="10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v>0</v>
      </c>
      <c r="AO21" s="286"/>
      <c r="AP21" s="289"/>
      <c r="AQ21" s="289"/>
      <c r="AR21" s="289"/>
      <c r="AS21" s="109"/>
      <c r="AT21" s="113">
        <v>0</v>
      </c>
      <c r="AU21" s="113"/>
      <c r="AV21" s="309"/>
      <c r="AW21" s="316"/>
    </row>
    <row r="22" spans="1:49" x14ac:dyDescent="0.4">
      <c r="B22" s="155" t="s">
        <v>239</v>
      </c>
      <c r="C22" s="62" t="s">
        <v>28</v>
      </c>
      <c r="D22" s="114">
        <v>0</v>
      </c>
      <c r="E22" s="115"/>
      <c r="F22" s="115"/>
      <c r="G22" s="115"/>
      <c r="H22" s="115"/>
      <c r="I22" s="114"/>
      <c r="J22" s="114">
        <v>0</v>
      </c>
      <c r="K22" s="115">
        <v>0</v>
      </c>
      <c r="L22" s="115"/>
      <c r="M22" s="115"/>
      <c r="N22" s="115"/>
      <c r="O22" s="114">
        <v>0</v>
      </c>
      <c r="P22" s="114">
        <v>0</v>
      </c>
      <c r="Q22" s="115">
        <v>0</v>
      </c>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v>0</v>
      </c>
      <c r="AO22" s="115">
        <v>0</v>
      </c>
      <c r="AP22" s="115"/>
      <c r="AQ22" s="115"/>
      <c r="AR22" s="115"/>
      <c r="AS22" s="114"/>
      <c r="AT22" s="116">
        <v>0</v>
      </c>
      <c r="AU22" s="116"/>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v>11919</v>
      </c>
      <c r="E25" s="110">
        <v>11919</v>
      </c>
      <c r="F25" s="110"/>
      <c r="G25" s="110"/>
      <c r="H25" s="110"/>
      <c r="I25" s="109">
        <v>10823</v>
      </c>
      <c r="J25" s="109">
        <v>6560</v>
      </c>
      <c r="K25" s="110">
        <v>6560</v>
      </c>
      <c r="L25" s="110"/>
      <c r="M25" s="110"/>
      <c r="N25" s="110"/>
      <c r="O25" s="109">
        <v>864</v>
      </c>
      <c r="P25" s="109">
        <v>14472</v>
      </c>
      <c r="Q25" s="109">
        <v>14472</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v>920</v>
      </c>
      <c r="AO25" s="110">
        <v>920</v>
      </c>
      <c r="AP25" s="110"/>
      <c r="AQ25" s="110"/>
      <c r="AR25" s="110"/>
      <c r="AS25" s="109"/>
      <c r="AT25" s="113">
        <v>11379</v>
      </c>
      <c r="AU25" s="113"/>
      <c r="AV25" s="113">
        <v>0</v>
      </c>
      <c r="AW25" s="316"/>
    </row>
    <row r="26" spans="1:49" s="5" customFormat="1" x14ac:dyDescent="0.4">
      <c r="A26" s="35"/>
      <c r="B26" s="158" t="s">
        <v>243</v>
      </c>
      <c r="C26" s="62"/>
      <c r="D26" s="109">
        <v>14072</v>
      </c>
      <c r="E26" s="110">
        <v>14072</v>
      </c>
      <c r="F26" s="110"/>
      <c r="G26" s="110"/>
      <c r="H26" s="110"/>
      <c r="I26" s="109">
        <v>12778</v>
      </c>
      <c r="J26" s="109">
        <v>7747</v>
      </c>
      <c r="K26" s="110">
        <v>7747</v>
      </c>
      <c r="L26" s="110"/>
      <c r="M26" s="110"/>
      <c r="N26" s="110"/>
      <c r="O26" s="109">
        <v>1021</v>
      </c>
      <c r="P26" s="109">
        <v>17087</v>
      </c>
      <c r="Q26" s="109">
        <v>17087</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v>1086</v>
      </c>
      <c r="AO26" s="110">
        <v>1086</v>
      </c>
      <c r="AP26" s="110"/>
      <c r="AQ26" s="110"/>
      <c r="AR26" s="110"/>
      <c r="AS26" s="109"/>
      <c r="AT26" s="113">
        <v>0</v>
      </c>
      <c r="AU26" s="113"/>
      <c r="AV26" s="113">
        <v>0</v>
      </c>
      <c r="AW26" s="316"/>
    </row>
    <row r="27" spans="1:49" s="5" customFormat="1" x14ac:dyDescent="0.4">
      <c r="B27" s="158" t="s">
        <v>244</v>
      </c>
      <c r="C27" s="62"/>
      <c r="D27" s="109">
        <v>169017</v>
      </c>
      <c r="E27" s="110">
        <v>169017</v>
      </c>
      <c r="F27" s="110"/>
      <c r="G27" s="110"/>
      <c r="H27" s="110"/>
      <c r="I27" s="109">
        <v>153469</v>
      </c>
      <c r="J27" s="109">
        <v>93046</v>
      </c>
      <c r="K27" s="110">
        <v>93046</v>
      </c>
      <c r="L27" s="110"/>
      <c r="M27" s="110"/>
      <c r="N27" s="110"/>
      <c r="O27" s="109">
        <v>12260</v>
      </c>
      <c r="P27" s="109">
        <v>205232</v>
      </c>
      <c r="Q27" s="109">
        <v>205232</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v>13040</v>
      </c>
      <c r="AO27" s="110">
        <v>13040</v>
      </c>
      <c r="AP27" s="110"/>
      <c r="AQ27" s="110"/>
      <c r="AR27" s="110"/>
      <c r="AS27" s="109"/>
      <c r="AT27" s="113">
        <v>0</v>
      </c>
      <c r="AU27" s="113"/>
      <c r="AV27" s="312"/>
      <c r="AW27" s="316"/>
    </row>
    <row r="28" spans="1:49" s="5" customFormat="1" x14ac:dyDescent="0.4">
      <c r="A28" s="35"/>
      <c r="B28" s="158" t="s">
        <v>245</v>
      </c>
      <c r="C28" s="62"/>
      <c r="D28" s="109">
        <v>4896</v>
      </c>
      <c r="E28" s="110">
        <v>4896</v>
      </c>
      <c r="F28" s="110"/>
      <c r="G28" s="110"/>
      <c r="H28" s="110"/>
      <c r="I28" s="109">
        <v>4446</v>
      </c>
      <c r="J28" s="109">
        <v>2695</v>
      </c>
      <c r="K28" s="110">
        <v>2695</v>
      </c>
      <c r="L28" s="110"/>
      <c r="M28" s="110"/>
      <c r="N28" s="110"/>
      <c r="O28" s="109">
        <v>355</v>
      </c>
      <c r="P28" s="109">
        <v>5944</v>
      </c>
      <c r="Q28" s="109">
        <v>5944</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v>378</v>
      </c>
      <c r="AO28" s="110">
        <v>378</v>
      </c>
      <c r="AP28" s="110"/>
      <c r="AQ28" s="110"/>
      <c r="AR28" s="110"/>
      <c r="AS28" s="109"/>
      <c r="AT28" s="113">
        <v>0</v>
      </c>
      <c r="AU28" s="113"/>
      <c r="AV28" s="113">
        <v>0</v>
      </c>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09">
        <v>0</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v>0</v>
      </c>
      <c r="AO30" s="110">
        <v>0</v>
      </c>
      <c r="AP30" s="110"/>
      <c r="AQ30" s="110"/>
      <c r="AR30" s="110"/>
      <c r="AS30" s="109"/>
      <c r="AT30" s="113">
        <v>0</v>
      </c>
      <c r="AU30" s="113"/>
      <c r="AV30" s="113">
        <v>0</v>
      </c>
      <c r="AW30" s="316"/>
    </row>
    <row r="31" spans="1:49" x14ac:dyDescent="0.4">
      <c r="B31" s="158" t="s">
        <v>248</v>
      </c>
      <c r="C31" s="62"/>
      <c r="D31" s="109">
        <v>379396</v>
      </c>
      <c r="E31" s="110">
        <v>379396</v>
      </c>
      <c r="F31" s="110"/>
      <c r="G31" s="110"/>
      <c r="H31" s="110"/>
      <c r="I31" s="109">
        <v>316804</v>
      </c>
      <c r="J31" s="109">
        <v>223134</v>
      </c>
      <c r="K31" s="110">
        <v>223134</v>
      </c>
      <c r="L31" s="110"/>
      <c r="M31" s="110"/>
      <c r="N31" s="110"/>
      <c r="O31" s="109">
        <v>27657</v>
      </c>
      <c r="P31" s="109">
        <v>486978</v>
      </c>
      <c r="Q31" s="109">
        <v>486978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v>29212</v>
      </c>
      <c r="AO31" s="110">
        <v>29212</v>
      </c>
      <c r="AP31" s="110"/>
      <c r="AQ31" s="110"/>
      <c r="AR31" s="110"/>
      <c r="AS31" s="109"/>
      <c r="AT31" s="113">
        <v>369365</v>
      </c>
      <c r="AU31" s="113"/>
      <c r="AV31" s="113">
        <v>0</v>
      </c>
      <c r="AW31" s="316"/>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09">
        <v>0</v>
      </c>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v>0</v>
      </c>
      <c r="AO32" s="110">
        <v>0</v>
      </c>
      <c r="AP32" s="110"/>
      <c r="AQ32" s="110"/>
      <c r="AR32" s="110"/>
      <c r="AS32" s="109"/>
      <c r="AT32" s="113">
        <v>0</v>
      </c>
      <c r="AU32" s="113"/>
      <c r="AV32" s="113">
        <v>0</v>
      </c>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417994</v>
      </c>
      <c r="E34" s="110">
        <v>417994</v>
      </c>
      <c r="F34" s="110"/>
      <c r="G34" s="110"/>
      <c r="H34" s="110"/>
      <c r="I34" s="109">
        <v>379543</v>
      </c>
      <c r="J34" s="109">
        <v>230108</v>
      </c>
      <c r="K34" s="110">
        <v>230108</v>
      </c>
      <c r="L34" s="110"/>
      <c r="M34" s="110"/>
      <c r="N34" s="110"/>
      <c r="O34" s="109">
        <v>30319</v>
      </c>
      <c r="P34" s="109">
        <v>507560</v>
      </c>
      <c r="Q34" s="109">
        <v>507560</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v>32249</v>
      </c>
      <c r="AO34" s="110">
        <v>32249</v>
      </c>
      <c r="AP34" s="110"/>
      <c r="AQ34" s="110"/>
      <c r="AR34" s="110"/>
      <c r="AS34" s="290"/>
      <c r="AT34" s="113">
        <v>399088</v>
      </c>
      <c r="AU34" s="113"/>
      <c r="AV34" s="113">
        <v>0</v>
      </c>
      <c r="AW34" s="316"/>
    </row>
    <row r="35" spans="1:49" x14ac:dyDescent="0.4">
      <c r="B35" s="158" t="s">
        <v>252</v>
      </c>
      <c r="C35" s="62"/>
      <c r="D35" s="109">
        <v>1292292</v>
      </c>
      <c r="E35" s="110">
        <v>1284510</v>
      </c>
      <c r="F35" s="110"/>
      <c r="G35" s="110"/>
      <c r="H35" s="110"/>
      <c r="I35" s="109">
        <v>1284833</v>
      </c>
      <c r="J35" s="109">
        <v>17603</v>
      </c>
      <c r="K35" s="110">
        <v>17603</v>
      </c>
      <c r="L35" s="110"/>
      <c r="M35" s="110"/>
      <c r="N35" s="110"/>
      <c r="O35" s="109">
        <v>16915</v>
      </c>
      <c r="P35" s="109">
        <v>32075</v>
      </c>
      <c r="Q35" s="109">
        <v>32075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v>11</v>
      </c>
      <c r="AO35" s="110">
        <v>106936</v>
      </c>
      <c r="AP35" s="110"/>
      <c r="AQ35" s="110"/>
      <c r="AR35" s="110"/>
      <c r="AS35" s="109"/>
      <c r="AT35" s="113">
        <v>9607</v>
      </c>
      <c r="AU35" s="113"/>
      <c r="AV35" s="113">
        <v>0</v>
      </c>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507163</v>
      </c>
      <c r="E37" s="117">
        <v>507163</v>
      </c>
      <c r="F37" s="118"/>
      <c r="G37" s="118"/>
      <c r="H37" s="118"/>
      <c r="I37" s="117">
        <v>460510</v>
      </c>
      <c r="J37" s="117">
        <v>279197</v>
      </c>
      <c r="K37" s="118">
        <v>279197</v>
      </c>
      <c r="L37" s="118"/>
      <c r="M37" s="118"/>
      <c r="N37" s="118"/>
      <c r="O37" s="117">
        <v>36787</v>
      </c>
      <c r="P37" s="117">
        <v>615833</v>
      </c>
      <c r="Q37" s="117">
        <v>615833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v>39128</v>
      </c>
      <c r="AO37" s="118">
        <v>39128</v>
      </c>
      <c r="AP37" s="118"/>
      <c r="AQ37" s="118"/>
      <c r="AR37" s="118"/>
      <c r="AS37" s="117"/>
      <c r="AT37" s="119">
        <v>0</v>
      </c>
      <c r="AU37" s="119"/>
      <c r="AV37" s="119">
        <v>0</v>
      </c>
      <c r="AW37" s="315"/>
    </row>
    <row r="38" spans="1:49" x14ac:dyDescent="0.4">
      <c r="B38" s="155" t="s">
        <v>255</v>
      </c>
      <c r="C38" s="62" t="s">
        <v>16</v>
      </c>
      <c r="D38" s="109">
        <v>0</v>
      </c>
      <c r="E38" s="109">
        <v>0</v>
      </c>
      <c r="F38" s="110"/>
      <c r="G38" s="110"/>
      <c r="H38" s="110"/>
      <c r="I38" s="109">
        <v>0</v>
      </c>
      <c r="J38" s="109">
        <v>0</v>
      </c>
      <c r="K38" s="110">
        <v>0</v>
      </c>
      <c r="L38" s="110"/>
      <c r="M38" s="110"/>
      <c r="N38" s="110"/>
      <c r="O38" s="109">
        <v>0</v>
      </c>
      <c r="P38" s="109">
        <v>0</v>
      </c>
      <c r="Q38" s="109">
        <v>0</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v>0</v>
      </c>
      <c r="AO38" s="110">
        <v>0</v>
      </c>
      <c r="AP38" s="110"/>
      <c r="AQ38" s="110"/>
      <c r="AR38" s="110"/>
      <c r="AS38" s="109"/>
      <c r="AT38" s="113">
        <v>0</v>
      </c>
      <c r="AU38" s="113"/>
      <c r="AV38" s="113">
        <v>0</v>
      </c>
      <c r="AW38" s="316"/>
    </row>
    <row r="39" spans="1:49" x14ac:dyDescent="0.4">
      <c r="B39" s="158" t="s">
        <v>256</v>
      </c>
      <c r="C39" s="62" t="s">
        <v>17</v>
      </c>
      <c r="D39" s="109">
        <v>25565</v>
      </c>
      <c r="E39" s="109">
        <v>25565</v>
      </c>
      <c r="F39" s="110"/>
      <c r="G39" s="110"/>
      <c r="H39" s="110"/>
      <c r="I39" s="109">
        <v>23213</v>
      </c>
      <c r="J39" s="109">
        <v>14074</v>
      </c>
      <c r="K39" s="110">
        <v>14074</v>
      </c>
      <c r="L39" s="110"/>
      <c r="M39" s="110"/>
      <c r="N39" s="110"/>
      <c r="O39" s="109">
        <v>1854</v>
      </c>
      <c r="P39" s="109">
        <v>31043</v>
      </c>
      <c r="Q39" s="110">
        <v>31043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v>1972</v>
      </c>
      <c r="AO39" s="110">
        <v>1972</v>
      </c>
      <c r="AP39" s="110"/>
      <c r="AQ39" s="110"/>
      <c r="AR39" s="110"/>
      <c r="AS39" s="109"/>
      <c r="AT39" s="113">
        <v>0</v>
      </c>
      <c r="AU39" s="113"/>
      <c r="AV39" s="113">
        <v>0</v>
      </c>
      <c r="AW39" s="316"/>
    </row>
    <row r="40" spans="1:49" x14ac:dyDescent="0.4">
      <c r="B40" s="158" t="s">
        <v>257</v>
      </c>
      <c r="C40" s="62" t="s">
        <v>38</v>
      </c>
      <c r="D40" s="109">
        <v>34267</v>
      </c>
      <c r="E40" s="109">
        <v>34267</v>
      </c>
      <c r="F40" s="110"/>
      <c r="G40" s="110"/>
      <c r="H40" s="110"/>
      <c r="I40" s="109">
        <v>31115</v>
      </c>
      <c r="J40" s="109">
        <v>18864</v>
      </c>
      <c r="K40" s="110">
        <v>18864</v>
      </c>
      <c r="L40" s="110"/>
      <c r="M40" s="110"/>
      <c r="N40" s="110"/>
      <c r="O40" s="109">
        <v>2486</v>
      </c>
      <c r="P40" s="109">
        <v>41609</v>
      </c>
      <c r="Q40" s="109">
        <v>41609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v>2644</v>
      </c>
      <c r="AO40" s="110">
        <v>2644</v>
      </c>
      <c r="AP40" s="110"/>
      <c r="AQ40" s="110"/>
      <c r="AR40" s="110"/>
      <c r="AS40" s="109"/>
      <c r="AT40" s="113">
        <v>0</v>
      </c>
      <c r="AU40" s="113"/>
      <c r="AV40" s="113">
        <v>0</v>
      </c>
      <c r="AW40" s="316"/>
    </row>
    <row r="41" spans="1:49" s="5" customFormat="1" x14ac:dyDescent="0.4">
      <c r="A41" s="35"/>
      <c r="B41" s="158" t="s">
        <v>258</v>
      </c>
      <c r="C41" s="62" t="s">
        <v>129</v>
      </c>
      <c r="D41" s="109">
        <v>118841</v>
      </c>
      <c r="E41" s="109">
        <v>118841</v>
      </c>
      <c r="F41" s="110"/>
      <c r="G41" s="110"/>
      <c r="H41" s="110"/>
      <c r="I41" s="109">
        <v>107909</v>
      </c>
      <c r="J41" s="109">
        <v>65424</v>
      </c>
      <c r="K41" s="110">
        <v>65424</v>
      </c>
      <c r="L41" s="110"/>
      <c r="M41" s="110"/>
      <c r="N41" s="110"/>
      <c r="O41" s="109">
        <v>8620</v>
      </c>
      <c r="P41" s="109">
        <v>144304</v>
      </c>
      <c r="Q41" s="109">
        <v>144304</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v>9169</v>
      </c>
      <c r="AO41" s="110">
        <v>9169</v>
      </c>
      <c r="AP41" s="110"/>
      <c r="AQ41" s="110"/>
      <c r="AR41" s="110"/>
      <c r="AS41" s="109"/>
      <c r="AT41" s="113">
        <v>0</v>
      </c>
      <c r="AU41" s="113"/>
      <c r="AV41" s="113">
        <v>0</v>
      </c>
      <c r="AW41" s="316"/>
    </row>
    <row r="42" spans="1:49" s="5" customFormat="1" ht="24.95" customHeight="1" x14ac:dyDescent="0.4">
      <c r="A42" s="35"/>
      <c r="B42" s="155" t="s">
        <v>259</v>
      </c>
      <c r="C42" s="62" t="s">
        <v>87</v>
      </c>
      <c r="D42" s="109">
        <v>0</v>
      </c>
      <c r="E42" s="109">
        <v>0</v>
      </c>
      <c r="F42" s="110"/>
      <c r="G42" s="110"/>
      <c r="H42" s="110"/>
      <c r="I42" s="109">
        <v>0</v>
      </c>
      <c r="J42" s="109">
        <v>0</v>
      </c>
      <c r="K42" s="110">
        <v>0</v>
      </c>
      <c r="L42" s="110"/>
      <c r="M42" s="110"/>
      <c r="N42" s="110"/>
      <c r="O42" s="109">
        <v>0</v>
      </c>
      <c r="P42" s="109">
        <v>0</v>
      </c>
      <c r="Q42" s="109">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v>0</v>
      </c>
      <c r="AO42" s="110">
        <v>0</v>
      </c>
      <c r="AP42" s="110"/>
      <c r="AQ42" s="110"/>
      <c r="AR42" s="110"/>
      <c r="AS42" s="109"/>
      <c r="AT42" s="113">
        <v>0</v>
      </c>
      <c r="AU42" s="113"/>
      <c r="AV42" s="113">
        <v>0</v>
      </c>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185856</v>
      </c>
      <c r="E44" s="117">
        <v>185856</v>
      </c>
      <c r="F44" s="118"/>
      <c r="G44" s="118"/>
      <c r="H44" s="118"/>
      <c r="I44" s="117">
        <v>168759</v>
      </c>
      <c r="J44" s="117">
        <v>102314</v>
      </c>
      <c r="K44" s="118">
        <v>102314</v>
      </c>
      <c r="L44" s="118"/>
      <c r="M44" s="118"/>
      <c r="N44" s="118"/>
      <c r="O44" s="117">
        <v>13481</v>
      </c>
      <c r="P44" s="117">
        <v>225679</v>
      </c>
      <c r="Q44" s="117">
        <v>225679</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v>14339</v>
      </c>
      <c r="AO44" s="117">
        <v>14339</v>
      </c>
      <c r="AP44" s="118"/>
      <c r="AQ44" s="118"/>
      <c r="AR44" s="118"/>
      <c r="AS44" s="117"/>
      <c r="AT44" s="119">
        <v>177449</v>
      </c>
      <c r="AU44" s="119"/>
      <c r="AV44" s="119">
        <v>830700</v>
      </c>
      <c r="AW44" s="315"/>
    </row>
    <row r="45" spans="1:49" x14ac:dyDescent="0.4">
      <c r="B45" s="161" t="s">
        <v>262</v>
      </c>
      <c r="C45" s="62" t="s">
        <v>19</v>
      </c>
      <c r="D45" s="109">
        <v>272629</v>
      </c>
      <c r="E45" s="109">
        <v>272629</v>
      </c>
      <c r="F45" s="110"/>
      <c r="G45" s="110"/>
      <c r="H45" s="110"/>
      <c r="I45" s="109">
        <v>247550</v>
      </c>
      <c r="J45" s="109">
        <v>150084</v>
      </c>
      <c r="K45" s="110">
        <v>150084</v>
      </c>
      <c r="L45" s="110"/>
      <c r="M45" s="110"/>
      <c r="N45" s="110"/>
      <c r="O45" s="109">
        <v>19775</v>
      </c>
      <c r="P45" s="109">
        <v>331045</v>
      </c>
      <c r="Q45" s="109">
        <v>331045</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v>21034</v>
      </c>
      <c r="AO45" s="109">
        <v>21034</v>
      </c>
      <c r="AP45" s="110"/>
      <c r="AQ45" s="110"/>
      <c r="AR45" s="110"/>
      <c r="AS45" s="109"/>
      <c r="AT45" s="113">
        <v>260297</v>
      </c>
      <c r="AU45" s="113"/>
      <c r="AV45" s="113">
        <v>1218540</v>
      </c>
      <c r="AW45" s="316"/>
    </row>
    <row r="46" spans="1:49" x14ac:dyDescent="0.4">
      <c r="B46" s="161" t="s">
        <v>263</v>
      </c>
      <c r="C46" s="62" t="s">
        <v>20</v>
      </c>
      <c r="D46" s="109">
        <v>434290</v>
      </c>
      <c r="E46" s="109">
        <v>434290</v>
      </c>
      <c r="F46" s="110"/>
      <c r="G46" s="110"/>
      <c r="H46" s="110"/>
      <c r="I46" s="109">
        <v>394340</v>
      </c>
      <c r="J46" s="109">
        <v>239080</v>
      </c>
      <c r="K46" s="110">
        <v>239080</v>
      </c>
      <c r="L46" s="110"/>
      <c r="M46" s="110"/>
      <c r="N46" s="110"/>
      <c r="O46" s="109">
        <v>31501</v>
      </c>
      <c r="P46" s="109">
        <v>527346</v>
      </c>
      <c r="Q46" s="109">
        <v>527346</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v>33506</v>
      </c>
      <c r="AO46" s="109">
        <v>33506</v>
      </c>
      <c r="AP46" s="110"/>
      <c r="AQ46" s="110"/>
      <c r="AR46" s="110"/>
      <c r="AS46" s="109"/>
      <c r="AT46" s="113">
        <v>414646</v>
      </c>
      <c r="AU46" s="113"/>
      <c r="AV46" s="113">
        <v>0</v>
      </c>
      <c r="AW46" s="316"/>
    </row>
    <row r="47" spans="1:49" x14ac:dyDescent="0.4">
      <c r="B47" s="161" t="s">
        <v>264</v>
      </c>
      <c r="C47" s="62" t="s">
        <v>21</v>
      </c>
      <c r="D47" s="109">
        <v>912859</v>
      </c>
      <c r="E47" s="109">
        <v>912859</v>
      </c>
      <c r="F47" s="110"/>
      <c r="G47" s="110"/>
      <c r="H47" s="110"/>
      <c r="I47" s="109">
        <v>828653</v>
      </c>
      <c r="J47" s="109">
        <v>689585</v>
      </c>
      <c r="K47" s="110">
        <v>691585</v>
      </c>
      <c r="L47" s="110"/>
      <c r="M47" s="110"/>
      <c r="N47" s="110"/>
      <c r="O47" s="109">
        <v>90618</v>
      </c>
      <c r="P47" s="109">
        <v>1522554</v>
      </c>
      <c r="Q47" s="109">
        <v>1522554</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v>42663</v>
      </c>
      <c r="AO47" s="109">
        <v>42663</v>
      </c>
      <c r="AP47" s="110"/>
      <c r="AQ47" s="110"/>
      <c r="AR47" s="110"/>
      <c r="AS47" s="109"/>
      <c r="AT47" s="113">
        <v>37927</v>
      </c>
      <c r="AU47" s="113"/>
      <c r="AV47" s="113">
        <v>0</v>
      </c>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09">
        <v>0</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v>0</v>
      </c>
      <c r="AO49" s="110">
        <v>0</v>
      </c>
      <c r="AP49" s="110"/>
      <c r="AQ49" s="110"/>
      <c r="AR49" s="110"/>
      <c r="AS49" s="109"/>
      <c r="AT49" s="113">
        <v>0</v>
      </c>
      <c r="AU49" s="113"/>
      <c r="AV49" s="113">
        <v>0</v>
      </c>
      <c r="AW49" s="316"/>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09">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v>0</v>
      </c>
      <c r="AO50" s="110">
        <v>0</v>
      </c>
      <c r="AP50" s="110"/>
      <c r="AQ50" s="110"/>
      <c r="AR50" s="110"/>
      <c r="AS50" s="109"/>
      <c r="AT50" s="113">
        <v>0</v>
      </c>
      <c r="AU50" s="113"/>
      <c r="AV50" s="113">
        <v>0</v>
      </c>
      <c r="AW50" s="316"/>
    </row>
    <row r="51" spans="2:49" x14ac:dyDescent="0.4">
      <c r="B51" s="155" t="s">
        <v>267</v>
      </c>
      <c r="C51" s="62"/>
      <c r="D51" s="109">
        <v>936650</v>
      </c>
      <c r="E51" s="109">
        <v>936650</v>
      </c>
      <c r="F51" s="110"/>
      <c r="G51" s="110"/>
      <c r="H51" s="110"/>
      <c r="I51" s="109">
        <v>850489</v>
      </c>
      <c r="J51" s="109">
        <v>515631</v>
      </c>
      <c r="K51" s="110">
        <v>515631</v>
      </c>
      <c r="L51" s="110"/>
      <c r="M51" s="110"/>
      <c r="N51" s="110"/>
      <c r="O51" s="109">
        <v>67940</v>
      </c>
      <c r="P51" s="109">
        <v>1137346</v>
      </c>
      <c r="Q51" s="109">
        <v>1137346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v>63285</v>
      </c>
      <c r="AO51" s="109">
        <v>63285</v>
      </c>
      <c r="AP51" s="110"/>
      <c r="AQ51" s="110"/>
      <c r="AR51" s="110"/>
      <c r="AS51" s="109"/>
      <c r="AT51" s="113">
        <v>894283</v>
      </c>
      <c r="AU51" s="113"/>
      <c r="AV51" s="113">
        <v>4195419</v>
      </c>
      <c r="AW51" s="316"/>
    </row>
    <row r="52" spans="2:49" ht="25.35" x14ac:dyDescent="0.4">
      <c r="B52" s="155" t="s">
        <v>268</v>
      </c>
      <c r="C52" s="62" t="s">
        <v>89</v>
      </c>
      <c r="D52" s="109">
        <v>0</v>
      </c>
      <c r="E52" s="110">
        <v>0</v>
      </c>
      <c r="F52" s="110"/>
      <c r="G52" s="110"/>
      <c r="H52" s="110"/>
      <c r="I52" s="109">
        <v>0</v>
      </c>
      <c r="J52" s="109">
        <v>0</v>
      </c>
      <c r="K52" s="110">
        <v>0</v>
      </c>
      <c r="L52" s="110"/>
      <c r="M52" s="110"/>
      <c r="N52" s="110"/>
      <c r="O52" s="109">
        <v>0</v>
      </c>
      <c r="P52" s="109">
        <v>0</v>
      </c>
      <c r="Q52" s="109">
        <v>0</v>
      </c>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v>0</v>
      </c>
      <c r="AO52" s="110">
        <v>0</v>
      </c>
      <c r="AP52" s="110"/>
      <c r="AQ52" s="110"/>
      <c r="AR52" s="110"/>
      <c r="AS52" s="109"/>
      <c r="AT52" s="113">
        <v>0</v>
      </c>
      <c r="AU52" s="113"/>
      <c r="AV52" s="113">
        <v>0</v>
      </c>
      <c r="AW52" s="316"/>
    </row>
    <row r="53" spans="2:49" ht="25.35" x14ac:dyDescent="0.4">
      <c r="B53" s="155" t="s">
        <v>269</v>
      </c>
      <c r="C53" s="62" t="s">
        <v>88</v>
      </c>
      <c r="D53" s="109">
        <v>0</v>
      </c>
      <c r="E53" s="110">
        <v>0</v>
      </c>
      <c r="F53" s="110"/>
      <c r="G53" s="287"/>
      <c r="H53" s="287"/>
      <c r="I53" s="109">
        <v>0</v>
      </c>
      <c r="J53" s="109">
        <v>0</v>
      </c>
      <c r="K53" s="110">
        <v>0</v>
      </c>
      <c r="L53" s="110"/>
      <c r="M53" s="287"/>
      <c r="N53" s="287"/>
      <c r="O53" s="109">
        <v>0</v>
      </c>
      <c r="P53" s="109">
        <v>0</v>
      </c>
      <c r="Q53" s="109">
        <v>0</v>
      </c>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v>0</v>
      </c>
      <c r="AO53" s="110">
        <v>0</v>
      </c>
      <c r="AP53" s="110"/>
      <c r="AQ53" s="287"/>
      <c r="AR53" s="287"/>
      <c r="AS53" s="109"/>
      <c r="AT53" s="113">
        <v>0</v>
      </c>
      <c r="AU53" s="113"/>
      <c r="AV53" s="113">
        <v>0</v>
      </c>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11723669</v>
      </c>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7669</v>
      </c>
      <c r="E56" s="122">
        <v>7669</v>
      </c>
      <c r="F56" s="122"/>
      <c r="G56" s="122"/>
      <c r="H56" s="122"/>
      <c r="I56" s="121">
        <v>7298</v>
      </c>
      <c r="J56" s="121">
        <v>0</v>
      </c>
      <c r="K56" s="122">
        <v>0</v>
      </c>
      <c r="L56" s="122"/>
      <c r="M56" s="122"/>
      <c r="N56" s="122"/>
      <c r="O56" s="121">
        <v>0</v>
      </c>
      <c r="P56" s="121">
        <v>0</v>
      </c>
      <c r="Q56" s="122">
        <v>0</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v>0</v>
      </c>
      <c r="AO56" s="122">
        <v>0</v>
      </c>
      <c r="AP56" s="122"/>
      <c r="AQ56" s="122"/>
      <c r="AR56" s="122"/>
      <c r="AS56" s="121"/>
      <c r="AT56" s="123">
        <v>8874</v>
      </c>
      <c r="AU56" s="123"/>
      <c r="AV56" s="123">
        <v>0</v>
      </c>
      <c r="AW56" s="307"/>
    </row>
    <row r="57" spans="2:49" x14ac:dyDescent="0.4">
      <c r="B57" s="161" t="s">
        <v>273</v>
      </c>
      <c r="C57" s="62" t="s">
        <v>25</v>
      </c>
      <c r="D57" s="124">
        <v>11238</v>
      </c>
      <c r="E57" s="125">
        <v>11238</v>
      </c>
      <c r="F57" s="125"/>
      <c r="G57" s="125"/>
      <c r="H57" s="125"/>
      <c r="I57" s="124">
        <v>10478</v>
      </c>
      <c r="J57" s="124">
        <v>4981</v>
      </c>
      <c r="K57" s="125">
        <v>4981</v>
      </c>
      <c r="L57" s="125"/>
      <c r="M57" s="125"/>
      <c r="N57" s="125"/>
      <c r="O57" s="124">
        <v>989</v>
      </c>
      <c r="P57" s="124">
        <v>11711</v>
      </c>
      <c r="Q57" s="124">
        <v>11711</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v>0</v>
      </c>
      <c r="AO57" s="125">
        <v>0</v>
      </c>
      <c r="AP57" s="125"/>
      <c r="AQ57" s="125"/>
      <c r="AR57" s="125"/>
      <c r="AS57" s="124"/>
      <c r="AT57" s="126">
        <v>8874</v>
      </c>
      <c r="AU57" s="126"/>
      <c r="AV57" s="126">
        <v>40489</v>
      </c>
      <c r="AW57" s="308"/>
    </row>
    <row r="58" spans="2:49" x14ac:dyDescent="0.4">
      <c r="B58" s="161" t="s">
        <v>274</v>
      </c>
      <c r="C58" s="62" t="s">
        <v>26</v>
      </c>
      <c r="D58" s="328"/>
      <c r="E58" s="329"/>
      <c r="F58" s="329"/>
      <c r="G58" s="329"/>
      <c r="H58" s="329"/>
      <c r="I58" s="328"/>
      <c r="J58" s="124">
        <v>372</v>
      </c>
      <c r="K58" s="125">
        <v>372</v>
      </c>
      <c r="L58" s="125"/>
      <c r="M58" s="125"/>
      <c r="N58" s="125"/>
      <c r="O58" s="124">
        <v>90</v>
      </c>
      <c r="P58" s="124">
        <v>179</v>
      </c>
      <c r="Q58" s="124">
        <v>179</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0</v>
      </c>
      <c r="AU58" s="126"/>
      <c r="AV58" s="126">
        <v>12</v>
      </c>
      <c r="AW58" s="308"/>
    </row>
    <row r="59" spans="2:49" x14ac:dyDescent="0.4">
      <c r="B59" s="161" t="s">
        <v>275</v>
      </c>
      <c r="C59" s="62" t="s">
        <v>27</v>
      </c>
      <c r="D59" s="124">
        <v>110057</v>
      </c>
      <c r="E59" s="125">
        <v>110057</v>
      </c>
      <c r="F59" s="125"/>
      <c r="G59" s="125"/>
      <c r="H59" s="125"/>
      <c r="I59" s="124">
        <v>99933</v>
      </c>
      <c r="J59" s="124">
        <v>60587</v>
      </c>
      <c r="K59" s="125">
        <v>60587</v>
      </c>
      <c r="L59" s="125"/>
      <c r="M59" s="125"/>
      <c r="N59" s="125"/>
      <c r="O59" s="124">
        <v>7983</v>
      </c>
      <c r="P59" s="124">
        <v>133639</v>
      </c>
      <c r="Q59" s="124">
        <v>133639</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v>8491</v>
      </c>
      <c r="AO59" s="125">
        <v>8491</v>
      </c>
      <c r="AP59" s="125"/>
      <c r="AQ59" s="125"/>
      <c r="AR59" s="125"/>
      <c r="AS59" s="124"/>
      <c r="AT59" s="126">
        <v>105079</v>
      </c>
      <c r="AU59" s="126"/>
      <c r="AV59" s="126">
        <v>491910</v>
      </c>
      <c r="AW59" s="308"/>
    </row>
    <row r="60" spans="2:49" x14ac:dyDescent="0.4">
      <c r="B60" s="161" t="s">
        <v>276</v>
      </c>
      <c r="C60" s="62"/>
      <c r="D60" s="127">
        <v>9171</v>
      </c>
      <c r="E60" s="128">
        <v>9171</v>
      </c>
      <c r="F60" s="128"/>
      <c r="G60" s="128"/>
      <c r="H60" s="128"/>
      <c r="I60" s="127">
        <v>8328</v>
      </c>
      <c r="J60" s="127">
        <v>5049</v>
      </c>
      <c r="K60" s="128">
        <v>5049</v>
      </c>
      <c r="L60" s="128"/>
      <c r="M60" s="128"/>
      <c r="N60" s="128"/>
      <c r="O60" s="127">
        <v>665</v>
      </c>
      <c r="P60" s="127">
        <v>11137</v>
      </c>
      <c r="Q60" s="127">
        <v>11137</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v>708</v>
      </c>
      <c r="AO60" s="128">
        <v>708</v>
      </c>
      <c r="AP60" s="128"/>
      <c r="AQ60" s="128"/>
      <c r="AR60" s="128"/>
      <c r="AS60" s="127"/>
      <c r="AT60" s="129">
        <v>8757</v>
      </c>
      <c r="AU60" s="129"/>
      <c r="AV60" s="129">
        <v>40993</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75" priority="41" stopIfTrue="1" operator="lessThan">
      <formula>0</formula>
    </cfRule>
  </conditionalFormatting>
  <conditionalFormatting sqref="AS53">
    <cfRule type="cellIs" dxfId="574" priority="40" stopIfTrue="1" operator="lessThan">
      <formula>0</formula>
    </cfRule>
  </conditionalFormatting>
  <conditionalFormatting sqref="G56:I57 G59:I59 D59 D56:D57 G7:I7 D6:D10 D13:D21 E13:F15">
    <cfRule type="cellIs" dxfId="573" priority="103" stopIfTrue="1" operator="lessThan">
      <formula>0</formula>
    </cfRule>
  </conditionalFormatting>
  <conditionalFormatting sqref="AI34:AI35">
    <cfRule type="cellIs" dxfId="572" priority="58" stopIfTrue="1" operator="lessThan">
      <formula>0</formula>
    </cfRule>
  </conditionalFormatting>
  <conditionalFormatting sqref="AQ56:AR57 AQ59:AR59 AN59 AN56:AN57">
    <cfRule type="cellIs" dxfId="571" priority="8" stopIfTrue="1" operator="lessThan">
      <formula>0</formula>
    </cfRule>
  </conditionalFormatting>
  <conditionalFormatting sqref="M7:O7 J6:J10">
    <cfRule type="cellIs" dxfId="570" priority="100" stopIfTrue="1" operator="lessThan">
      <formula>0</formula>
    </cfRule>
  </conditionalFormatting>
  <conditionalFormatting sqref="S7:T7 P6:P10">
    <cfRule type="cellIs" dxfId="569" priority="98" stopIfTrue="1" operator="lessThan">
      <formula>0</formula>
    </cfRule>
  </conditionalFormatting>
  <conditionalFormatting sqref="U6:U10">
    <cfRule type="cellIs" dxfId="568" priority="97" stopIfTrue="1" operator="lessThan">
      <formula>0</formula>
    </cfRule>
  </conditionalFormatting>
  <conditionalFormatting sqref="X6:X10">
    <cfRule type="cellIs" dxfId="567" priority="96" stopIfTrue="1" operator="lessThan">
      <formula>0</formula>
    </cfRule>
  </conditionalFormatting>
  <conditionalFormatting sqref="AA6:AA10">
    <cfRule type="cellIs" dxfId="566" priority="95" stopIfTrue="1" operator="lessThan">
      <formula>0</formula>
    </cfRule>
  </conditionalFormatting>
  <conditionalFormatting sqref="AD6:AD10">
    <cfRule type="cellIs" dxfId="565" priority="94" stopIfTrue="1" operator="lessThan">
      <formula>0</formula>
    </cfRule>
  </conditionalFormatting>
  <conditionalFormatting sqref="AI6:AI10">
    <cfRule type="cellIs" dxfId="564" priority="93" stopIfTrue="1" operator="lessThan">
      <formula>0</formula>
    </cfRule>
  </conditionalFormatting>
  <conditionalFormatting sqref="AT6:AT10">
    <cfRule type="cellIs" dxfId="563" priority="90" stopIfTrue="1" operator="lessThan">
      <formula>0</formula>
    </cfRule>
  </conditionalFormatting>
  <conditionalFormatting sqref="AS6:AS10">
    <cfRule type="cellIs" dxfId="562" priority="91" stopIfTrue="1" operator="lessThan">
      <formula>0</formula>
    </cfRule>
  </conditionalFormatting>
  <conditionalFormatting sqref="AU6:AU10">
    <cfRule type="cellIs" dxfId="561" priority="89" stopIfTrue="1" operator="lessThan">
      <formula>0</formula>
    </cfRule>
  </conditionalFormatting>
  <conditionalFormatting sqref="I13:I15">
    <cfRule type="cellIs" dxfId="560" priority="88" stopIfTrue="1" operator="lessThan">
      <formula>0</formula>
    </cfRule>
  </conditionalFormatting>
  <conditionalFormatting sqref="K13:L15 J13:J21">
    <cfRule type="cellIs" dxfId="559" priority="87" stopIfTrue="1" operator="lessThan">
      <formula>0</formula>
    </cfRule>
  </conditionalFormatting>
  <conditionalFormatting sqref="O13:O15">
    <cfRule type="cellIs" dxfId="558" priority="86" stopIfTrue="1" operator="lessThan">
      <formula>0</formula>
    </cfRule>
  </conditionalFormatting>
  <conditionalFormatting sqref="V13:V15 U13:U21">
    <cfRule type="cellIs" dxfId="557" priority="84" stopIfTrue="1" operator="lessThan">
      <formula>0</formula>
    </cfRule>
  </conditionalFormatting>
  <conditionalFormatting sqref="W13:W15">
    <cfRule type="cellIs" dxfId="556" priority="83" stopIfTrue="1" operator="lessThan">
      <formula>0</formula>
    </cfRule>
  </conditionalFormatting>
  <conditionalFormatting sqref="Y13:Y15 X13:X21">
    <cfRule type="cellIs" dxfId="555" priority="82" stopIfTrue="1" operator="lessThan">
      <formula>0</formula>
    </cfRule>
  </conditionalFormatting>
  <conditionalFormatting sqref="Z13:Z15">
    <cfRule type="cellIs" dxfId="554" priority="81" stopIfTrue="1" operator="lessThan">
      <formula>0</formula>
    </cfRule>
  </conditionalFormatting>
  <conditionalFormatting sqref="AB13:AB15 AA13:AA21">
    <cfRule type="cellIs" dxfId="553" priority="80" stopIfTrue="1" operator="lessThan">
      <formula>0</formula>
    </cfRule>
  </conditionalFormatting>
  <conditionalFormatting sqref="AC13:AC15">
    <cfRule type="cellIs" dxfId="552" priority="79" stopIfTrue="1" operator="lessThan">
      <formula>0</formula>
    </cfRule>
  </conditionalFormatting>
  <conditionalFormatting sqref="AD13:AD21">
    <cfRule type="cellIs" dxfId="551" priority="78" stopIfTrue="1" operator="lessThan">
      <formula>0</formula>
    </cfRule>
  </conditionalFormatting>
  <conditionalFormatting sqref="AI13:AI21">
    <cfRule type="cellIs" dxfId="550" priority="77" stopIfTrue="1" operator="lessThan">
      <formula>0</formula>
    </cfRule>
  </conditionalFormatting>
  <conditionalFormatting sqref="AT13:AT21">
    <cfRule type="cellIs" dxfId="549" priority="74" stopIfTrue="1" operator="lessThan">
      <formula>0</formula>
    </cfRule>
  </conditionalFormatting>
  <conditionalFormatting sqref="AS13:AS21">
    <cfRule type="cellIs" dxfId="548" priority="75" stopIfTrue="1" operator="lessThan">
      <formula>0</formula>
    </cfRule>
  </conditionalFormatting>
  <conditionalFormatting sqref="AU13:AU21">
    <cfRule type="cellIs" dxfId="547" priority="73" stopIfTrue="1" operator="lessThan">
      <formula>0</formula>
    </cfRule>
  </conditionalFormatting>
  <conditionalFormatting sqref="D53:F53">
    <cfRule type="cellIs" dxfId="546" priority="66" stopIfTrue="1" operator="lessThan">
      <formula>0</formula>
    </cfRule>
  </conditionalFormatting>
  <conditionalFormatting sqref="I53">
    <cfRule type="cellIs" dxfId="545" priority="65" stopIfTrue="1" operator="lessThan">
      <formula>0</formula>
    </cfRule>
  </conditionalFormatting>
  <conditionalFormatting sqref="J53:L53">
    <cfRule type="cellIs" dxfId="544" priority="64" stopIfTrue="1" operator="lessThan">
      <formula>0</formula>
    </cfRule>
  </conditionalFormatting>
  <conditionalFormatting sqref="O53">
    <cfRule type="cellIs" dxfId="543" priority="63" stopIfTrue="1" operator="lessThan">
      <formula>0</formula>
    </cfRule>
  </conditionalFormatting>
  <conditionalFormatting sqref="P53:R53">
    <cfRule type="cellIs" dxfId="542" priority="62" stopIfTrue="1" operator="lessThan">
      <formula>0</formula>
    </cfRule>
  </conditionalFormatting>
  <conditionalFormatting sqref="U53:AD53">
    <cfRule type="cellIs" dxfId="541" priority="61" stopIfTrue="1" operator="lessThan">
      <formula>0</formula>
    </cfRule>
  </conditionalFormatting>
  <conditionalFormatting sqref="AI25:AI28">
    <cfRule type="cellIs" dxfId="540" priority="60" stopIfTrue="1" operator="lessThan">
      <formula>0</formula>
    </cfRule>
  </conditionalFormatting>
  <conditionalFormatting sqref="AI30:AI32">
    <cfRule type="cellIs" dxfId="539" priority="59" stopIfTrue="1" operator="lessThan">
      <formula>0</formula>
    </cfRule>
  </conditionalFormatting>
  <conditionalFormatting sqref="AN25:AR28">
    <cfRule type="cellIs" dxfId="538" priority="57" stopIfTrue="1" operator="lessThan">
      <formula>0</formula>
    </cfRule>
  </conditionalFormatting>
  <conditionalFormatting sqref="AN30:AR32">
    <cfRule type="cellIs" dxfId="537" priority="56" stopIfTrue="1" operator="lessThan">
      <formula>0</formula>
    </cfRule>
  </conditionalFormatting>
  <conditionalFormatting sqref="AN34:AR35">
    <cfRule type="cellIs" dxfId="536" priority="55" stopIfTrue="1" operator="lessThan">
      <formula>0</formula>
    </cfRule>
  </conditionalFormatting>
  <conditionalFormatting sqref="AS25:AV26 AS27:AU27">
    <cfRule type="cellIs" dxfId="535" priority="54" stopIfTrue="1" operator="lessThan">
      <formula>0</formula>
    </cfRule>
  </conditionalFormatting>
  <conditionalFormatting sqref="AS28:AV28">
    <cfRule type="cellIs" dxfId="534" priority="53" stopIfTrue="1" operator="lessThan">
      <formula>0</formula>
    </cfRule>
  </conditionalFormatting>
  <conditionalFormatting sqref="AS30:AV32">
    <cfRule type="cellIs" dxfId="533" priority="52" stopIfTrue="1" operator="lessThan">
      <formula>0</formula>
    </cfRule>
  </conditionalFormatting>
  <conditionalFormatting sqref="AI44:AI47">
    <cfRule type="cellIs" dxfId="532" priority="51" stopIfTrue="1" operator="lessThan">
      <formula>0</formula>
    </cfRule>
  </conditionalFormatting>
  <conditionalFormatting sqref="AI49:AI52">
    <cfRule type="cellIs" dxfId="531" priority="50" stopIfTrue="1" operator="lessThan">
      <formula>0</formula>
    </cfRule>
  </conditionalFormatting>
  <conditionalFormatting sqref="AI53">
    <cfRule type="cellIs" dxfId="530" priority="49" stopIfTrue="1" operator="lessThan">
      <formula>0</formula>
    </cfRule>
  </conditionalFormatting>
  <conditionalFormatting sqref="AI37:AI42">
    <cfRule type="cellIs" dxfId="529" priority="48" stopIfTrue="1" operator="lessThan">
      <formula>0</formula>
    </cfRule>
  </conditionalFormatting>
  <conditionalFormatting sqref="AN37:AR42">
    <cfRule type="cellIs" dxfId="528" priority="47" stopIfTrue="1" operator="lessThan">
      <formula>0</formula>
    </cfRule>
  </conditionalFormatting>
  <conditionalFormatting sqref="AN44:AR47">
    <cfRule type="cellIs" dxfId="527" priority="46" stopIfTrue="1" operator="lessThan">
      <formula>0</formula>
    </cfRule>
  </conditionalFormatting>
  <conditionalFormatting sqref="AN49:AR52">
    <cfRule type="cellIs" dxfId="526" priority="45" stopIfTrue="1" operator="lessThan">
      <formula>0</formula>
    </cfRule>
  </conditionalFormatting>
  <conditionalFormatting sqref="AN53:AP53">
    <cfRule type="cellIs" dxfId="525" priority="44" stopIfTrue="1" operator="lessThan">
      <formula>0</formula>
    </cfRule>
  </conditionalFormatting>
  <conditionalFormatting sqref="AS37:AS42">
    <cfRule type="cellIs" dxfId="524" priority="43" stopIfTrue="1" operator="lessThan">
      <formula>0</formula>
    </cfRule>
  </conditionalFormatting>
  <conditionalFormatting sqref="AS44:AS47">
    <cfRule type="cellIs" dxfId="523" priority="42" stopIfTrue="1" operator="lessThan">
      <formula>0</formula>
    </cfRule>
  </conditionalFormatting>
  <conditionalFormatting sqref="AT37:AT42">
    <cfRule type="cellIs" dxfId="522" priority="39" stopIfTrue="1" operator="lessThan">
      <formula>0</formula>
    </cfRule>
  </conditionalFormatting>
  <conditionalFormatting sqref="AT44:AT47">
    <cfRule type="cellIs" dxfId="521" priority="38" stopIfTrue="1" operator="lessThan">
      <formula>0</formula>
    </cfRule>
  </conditionalFormatting>
  <conditionalFormatting sqref="AT49:AT52">
    <cfRule type="cellIs" dxfId="520" priority="37" stopIfTrue="1" operator="lessThan">
      <formula>0</formula>
    </cfRule>
  </conditionalFormatting>
  <conditionalFormatting sqref="AT53">
    <cfRule type="cellIs" dxfId="519" priority="36" stopIfTrue="1" operator="lessThan">
      <formula>0</formula>
    </cfRule>
  </conditionalFormatting>
  <conditionalFormatting sqref="AU37:AU42">
    <cfRule type="cellIs" dxfId="518" priority="35" stopIfTrue="1" operator="lessThan">
      <formula>0</formula>
    </cfRule>
  </conditionalFormatting>
  <conditionalFormatting sqref="AU44:AU47">
    <cfRule type="cellIs" dxfId="517" priority="34" stopIfTrue="1" operator="lessThan">
      <formula>0</formula>
    </cfRule>
  </conditionalFormatting>
  <conditionalFormatting sqref="AU49:AU52">
    <cfRule type="cellIs" dxfId="516" priority="33" stopIfTrue="1" operator="lessThan">
      <formula>0</formula>
    </cfRule>
  </conditionalFormatting>
  <conditionalFormatting sqref="AU53">
    <cfRule type="cellIs" dxfId="515" priority="32" stopIfTrue="1" operator="lessThan">
      <formula>0</formula>
    </cfRule>
  </conditionalFormatting>
  <conditionalFormatting sqref="AV37:AV42">
    <cfRule type="cellIs" dxfId="514" priority="31" stopIfTrue="1" operator="lessThan">
      <formula>0</formula>
    </cfRule>
  </conditionalFormatting>
  <conditionalFormatting sqref="AV44:AV47">
    <cfRule type="cellIs" dxfId="513" priority="30" stopIfTrue="1" operator="lessThan">
      <formula>0</formula>
    </cfRule>
  </conditionalFormatting>
  <conditionalFormatting sqref="AV49:AV52">
    <cfRule type="cellIs" dxfId="512" priority="29" stopIfTrue="1" operator="lessThan">
      <formula>0</formula>
    </cfRule>
  </conditionalFormatting>
  <conditionalFormatting sqref="AV53">
    <cfRule type="cellIs" dxfId="511" priority="28" stopIfTrue="1" operator="lessThan">
      <formula>0</formula>
    </cfRule>
  </conditionalFormatting>
  <conditionalFormatting sqref="AS35:AV35">
    <cfRule type="cellIs" dxfId="510" priority="27" stopIfTrue="1" operator="lessThan">
      <formula>0</formula>
    </cfRule>
  </conditionalFormatting>
  <conditionalFormatting sqref="AV34">
    <cfRule type="cellIs" dxfId="509" priority="26" stopIfTrue="1" operator="lessThan">
      <formula>0</formula>
    </cfRule>
  </conditionalFormatting>
  <conditionalFormatting sqref="AT34">
    <cfRule type="cellIs" dxfId="508" priority="25" stopIfTrue="1" operator="lessThan">
      <formula>0</formula>
    </cfRule>
  </conditionalFormatting>
  <conditionalFormatting sqref="AW61:AW62">
    <cfRule type="cellIs" dxfId="507" priority="24" stopIfTrue="1" operator="lessThan">
      <formula>0</formula>
    </cfRule>
  </conditionalFormatting>
  <conditionalFormatting sqref="M56:O57 J56:J57">
    <cfRule type="cellIs" dxfId="506" priority="23" stopIfTrue="1" operator="lessThan">
      <formula>0</formula>
    </cfRule>
  </conditionalFormatting>
  <conditionalFormatting sqref="M58:O59 J58:J59">
    <cfRule type="cellIs" dxfId="505" priority="21" stopIfTrue="1" operator="lessThan">
      <formula>0</formula>
    </cfRule>
  </conditionalFormatting>
  <conditionalFormatting sqref="S56:U57 P56:P57">
    <cfRule type="cellIs" dxfId="504" priority="19" stopIfTrue="1" operator="lessThan">
      <formula>0</formula>
    </cfRule>
  </conditionalFormatting>
  <conditionalFormatting sqref="V56:W57">
    <cfRule type="cellIs" dxfId="503" priority="18" stopIfTrue="1" operator="lessThan">
      <formula>0</formula>
    </cfRule>
  </conditionalFormatting>
  <conditionalFormatting sqref="S59:U59 P59">
    <cfRule type="cellIs" dxfId="502" priority="17" stopIfTrue="1" operator="lessThan">
      <formula>0</formula>
    </cfRule>
  </conditionalFormatting>
  <conditionalFormatting sqref="V59:W59">
    <cfRule type="cellIs" dxfId="501" priority="16" stopIfTrue="1" operator="lessThan">
      <formula>0</formula>
    </cfRule>
  </conditionalFormatting>
  <conditionalFormatting sqref="S58:T58 P58">
    <cfRule type="cellIs" dxfId="500" priority="15" stopIfTrue="1" operator="lessThan">
      <formula>0</formula>
    </cfRule>
  </conditionalFormatting>
  <conditionalFormatting sqref="X56:X57">
    <cfRule type="cellIs" dxfId="499" priority="14" stopIfTrue="1" operator="lessThan">
      <formula>0</formula>
    </cfRule>
  </conditionalFormatting>
  <conditionalFormatting sqref="X59">
    <cfRule type="cellIs" dxfId="498" priority="13" stopIfTrue="1" operator="lessThan">
      <formula>0</formula>
    </cfRule>
  </conditionalFormatting>
  <conditionalFormatting sqref="X58">
    <cfRule type="cellIs" dxfId="497" priority="12" stopIfTrue="1" operator="lessThan">
      <formula>0</formula>
    </cfRule>
  </conditionalFormatting>
  <conditionalFormatting sqref="AA56:AA57">
    <cfRule type="cellIs" dxfId="496" priority="11" stopIfTrue="1" operator="lessThan">
      <formula>0</formula>
    </cfRule>
  </conditionalFormatting>
  <conditionalFormatting sqref="AA59">
    <cfRule type="cellIs" dxfId="495" priority="10" stopIfTrue="1" operator="lessThan">
      <formula>0</formula>
    </cfRule>
  </conditionalFormatting>
  <conditionalFormatting sqref="AA58">
    <cfRule type="cellIs" dxfId="494" priority="9" stopIfTrue="1" operator="lessThan">
      <formula>0</formula>
    </cfRule>
  </conditionalFormatting>
  <conditionalFormatting sqref="P13:P21 Q13:R15">
    <cfRule type="cellIs" dxfId="493" priority="85" stopIfTrue="1" operator="lessThan">
      <formula>0</formula>
    </cfRule>
  </conditionalFormatting>
  <conditionalFormatting sqref="AQ7:AR7 AO13:AP15 AN6:AN10 AN13:AN21">
    <cfRule type="cellIs" dxfId="492" priority="7" stopIfTrue="1" operator="lessThan">
      <formula>0</formula>
    </cfRule>
  </conditionalFormatting>
  <conditionalFormatting sqref="AU34">
    <cfRule type="cellIs" dxfId="491" priority="6" stopIfTrue="1" operator="lessThan">
      <formula>0</formula>
    </cfRule>
  </conditionalFormatting>
  <conditionalFormatting sqref="Q6">
    <cfRule type="cellIs" dxfId="490" priority="5" stopIfTrue="1" operator="lessThan">
      <formula>0</formula>
    </cfRule>
  </conditionalFormatting>
  <conditionalFormatting sqref="Q7">
    <cfRule type="cellIs" dxfId="489" priority="4" stopIfTrue="1" operator="lessThan">
      <formula>0</formula>
    </cfRule>
  </conditionalFormatting>
  <conditionalFormatting sqref="Q57">
    <cfRule type="cellIs" dxfId="488" priority="3" stopIfTrue="1" operator="lessThan">
      <formula>0</formula>
    </cfRule>
  </conditionalFormatting>
  <conditionalFormatting sqref="Q58">
    <cfRule type="cellIs" dxfId="487" priority="2" stopIfTrue="1" operator="lessThan">
      <formula>0</formula>
    </cfRule>
  </conditionalFormatting>
  <conditionalFormatting sqref="Q59">
    <cfRule type="cellIs" dxfId="48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P53" sqref="P53"/>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39505100</v>
      </c>
      <c r="E5" s="118">
        <v>39505100</v>
      </c>
      <c r="F5" s="118"/>
      <c r="G5" s="130"/>
      <c r="H5" s="130"/>
      <c r="I5" s="117">
        <v>37878500</v>
      </c>
      <c r="J5" s="117">
        <v>20387641</v>
      </c>
      <c r="K5" s="118">
        <v>20387641</v>
      </c>
      <c r="L5" s="118"/>
      <c r="M5" s="118"/>
      <c r="N5" s="118"/>
      <c r="O5" s="117">
        <v>2973648</v>
      </c>
      <c r="P5" s="117">
        <v>42659648</v>
      </c>
      <c r="Q5" s="118">
        <v>42659648</v>
      </c>
      <c r="R5" s="118"/>
      <c r="S5" s="118"/>
      <c r="T5" s="118"/>
      <c r="U5" s="117"/>
      <c r="V5" s="118"/>
      <c r="W5" s="118"/>
      <c r="X5" s="117"/>
      <c r="Y5" s="118"/>
      <c r="Z5" s="118"/>
      <c r="AA5" s="117"/>
      <c r="AB5" s="118"/>
      <c r="AC5" s="118"/>
      <c r="AD5" s="117"/>
      <c r="AE5" s="293"/>
      <c r="AF5" s="293"/>
      <c r="AG5" s="293"/>
      <c r="AH5" s="293"/>
      <c r="AI5" s="117"/>
      <c r="AJ5" s="293"/>
      <c r="AK5" s="293"/>
      <c r="AL5" s="293"/>
      <c r="AM5" s="293"/>
      <c r="AN5" s="117">
        <v>1064199</v>
      </c>
      <c r="AO5" s="118">
        <v>1064199</v>
      </c>
      <c r="AP5" s="118"/>
      <c r="AQ5" s="118"/>
      <c r="AR5" s="118"/>
      <c r="AS5" s="117"/>
      <c r="AT5" s="119">
        <v>16081647</v>
      </c>
      <c r="AU5" s="119"/>
      <c r="AV5" s="310"/>
      <c r="AW5" s="315"/>
    </row>
    <row r="6" spans="2:49" x14ac:dyDescent="0.4">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6"/>
      <c r="AF6" s="286"/>
      <c r="AG6" s="286"/>
      <c r="AH6" s="286"/>
      <c r="AI6" s="109"/>
      <c r="AJ6" s="286"/>
      <c r="AK6" s="286"/>
      <c r="AL6" s="286"/>
      <c r="AM6" s="286"/>
      <c r="AN6" s="109">
        <v>0</v>
      </c>
      <c r="AO6" s="110">
        <v>0</v>
      </c>
      <c r="AP6" s="110"/>
      <c r="AQ6" s="110"/>
      <c r="AR6" s="110"/>
      <c r="AS6" s="109"/>
      <c r="AT6" s="113">
        <v>475385</v>
      </c>
      <c r="AU6" s="113"/>
      <c r="AV6" s="309"/>
      <c r="AW6" s="316"/>
    </row>
    <row r="7" spans="2:49" x14ac:dyDescent="0.4">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6"/>
      <c r="AF7" s="286"/>
      <c r="AG7" s="286"/>
      <c r="AH7" s="286"/>
      <c r="AI7" s="109"/>
      <c r="AJ7" s="286"/>
      <c r="AK7" s="286"/>
      <c r="AL7" s="286"/>
      <c r="AM7" s="286"/>
      <c r="AN7" s="109">
        <v>0</v>
      </c>
      <c r="AO7" s="110">
        <v>0</v>
      </c>
      <c r="AP7" s="110"/>
      <c r="AQ7" s="110"/>
      <c r="AR7" s="110"/>
      <c r="AS7" s="109"/>
      <c r="AT7" s="113">
        <v>0</v>
      </c>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v>0</v>
      </c>
      <c r="E9" s="286"/>
      <c r="F9" s="286"/>
      <c r="G9" s="286"/>
      <c r="H9" s="286"/>
      <c r="I9" s="290"/>
      <c r="J9" s="109">
        <v>0</v>
      </c>
      <c r="K9" s="286"/>
      <c r="L9" s="286"/>
      <c r="M9" s="286"/>
      <c r="N9" s="286"/>
      <c r="O9" s="290"/>
      <c r="P9" s="109">
        <v>0</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v>0</v>
      </c>
      <c r="AO9" s="286"/>
      <c r="AP9" s="286"/>
      <c r="AQ9" s="286"/>
      <c r="AR9" s="286"/>
      <c r="AS9" s="109"/>
      <c r="AT9" s="113">
        <v>0</v>
      </c>
      <c r="AU9" s="113"/>
      <c r="AV9" s="309"/>
      <c r="AW9" s="316"/>
    </row>
    <row r="10" spans="2:49" ht="25.35" x14ac:dyDescent="0.4">
      <c r="B10" s="178" t="s">
        <v>83</v>
      </c>
      <c r="C10" s="133"/>
      <c r="D10" s="291"/>
      <c r="E10" s="110">
        <v>0</v>
      </c>
      <c r="F10" s="110"/>
      <c r="G10" s="110"/>
      <c r="H10" s="110"/>
      <c r="I10" s="109">
        <v>0</v>
      </c>
      <c r="J10" s="291"/>
      <c r="K10" s="110">
        <v>0</v>
      </c>
      <c r="L10" s="110"/>
      <c r="M10" s="110"/>
      <c r="N10" s="110"/>
      <c r="O10" s="109">
        <v>0</v>
      </c>
      <c r="P10" s="291"/>
      <c r="Q10" s="110">
        <v>0</v>
      </c>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v>0</v>
      </c>
      <c r="AP10" s="110"/>
      <c r="AQ10" s="110"/>
      <c r="AR10" s="110"/>
      <c r="AS10" s="291"/>
      <c r="AT10" s="312"/>
      <c r="AU10" s="312"/>
      <c r="AV10" s="309"/>
      <c r="AW10" s="316"/>
    </row>
    <row r="11" spans="2:49" x14ac:dyDescent="0.4">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v>0</v>
      </c>
      <c r="AO11" s="110">
        <v>0</v>
      </c>
      <c r="AP11" s="110"/>
      <c r="AQ11" s="110"/>
      <c r="AR11" s="110"/>
      <c r="AS11" s="109"/>
      <c r="AT11" s="113">
        <v>0</v>
      </c>
      <c r="AU11" s="113"/>
      <c r="AV11" s="309"/>
      <c r="AW11" s="316"/>
    </row>
    <row r="12" spans="2:49" x14ac:dyDescent="0.4">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v>0</v>
      </c>
      <c r="AO12" s="287"/>
      <c r="AP12" s="287"/>
      <c r="AQ12" s="287"/>
      <c r="AR12" s="287"/>
      <c r="AS12" s="109"/>
      <c r="AT12" s="113">
        <v>0</v>
      </c>
      <c r="AU12" s="113"/>
      <c r="AV12" s="309"/>
      <c r="AW12" s="316"/>
    </row>
    <row r="13" spans="2:49" x14ac:dyDescent="0.4">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v>0</v>
      </c>
      <c r="AO13" s="110">
        <v>0</v>
      </c>
      <c r="AP13" s="110"/>
      <c r="AQ13" s="110"/>
      <c r="AR13" s="110"/>
      <c r="AS13" s="109"/>
      <c r="AT13" s="113">
        <v>0</v>
      </c>
      <c r="AU13" s="113"/>
      <c r="AV13" s="309"/>
      <c r="AW13" s="316"/>
    </row>
    <row r="14" spans="2:49" x14ac:dyDescent="0.4">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v>0</v>
      </c>
      <c r="AO14" s="110">
        <v>0</v>
      </c>
      <c r="AP14" s="110"/>
      <c r="AQ14" s="110"/>
      <c r="AR14" s="110"/>
      <c r="AS14" s="109"/>
      <c r="AT14" s="113">
        <v>0</v>
      </c>
      <c r="AU14" s="113"/>
      <c r="AV14" s="309"/>
      <c r="AW14" s="316"/>
    </row>
    <row r="15" spans="2:49" ht="25.35" x14ac:dyDescent="0.4">
      <c r="B15" s="178" t="s">
        <v>286</v>
      </c>
      <c r="C15" s="133"/>
      <c r="D15" s="109">
        <v>10932777</v>
      </c>
      <c r="E15" s="109">
        <v>10932777</v>
      </c>
      <c r="F15" s="110"/>
      <c r="G15" s="110"/>
      <c r="H15" s="110"/>
      <c r="I15" s="109">
        <v>10932777</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-1060968</v>
      </c>
      <c r="E16" s="109">
        <v>-1060968</v>
      </c>
      <c r="F16" s="110"/>
      <c r="G16" s="110"/>
      <c r="H16" s="110"/>
      <c r="I16" s="109">
        <v>-1060968</v>
      </c>
      <c r="J16" s="109">
        <v>-368227</v>
      </c>
      <c r="K16" s="110">
        <v>-368227</v>
      </c>
      <c r="L16" s="110"/>
      <c r="M16" s="110"/>
      <c r="N16" s="110"/>
      <c r="O16" s="109">
        <v>-368227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7515976</v>
      </c>
      <c r="E17" s="109">
        <v>7515976</v>
      </c>
      <c r="F17" s="267"/>
      <c r="G17" s="267"/>
      <c r="H17" s="110"/>
      <c r="I17" s="291"/>
      <c r="J17" s="109">
        <v>398979</v>
      </c>
      <c r="K17" s="267">
        <v>398979</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v>0</v>
      </c>
      <c r="AO18" s="110">
        <v>0</v>
      </c>
      <c r="AP18" s="110"/>
      <c r="AQ18" s="110"/>
      <c r="AR18" s="110"/>
      <c r="AS18" s="109"/>
      <c r="AT18" s="113">
        <v>0</v>
      </c>
      <c r="AU18" s="113"/>
      <c r="AV18" s="309"/>
      <c r="AW18" s="316"/>
    </row>
    <row r="19" spans="2:49" ht="25.35" x14ac:dyDescent="0.4">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v>0</v>
      </c>
      <c r="AO19" s="110">
        <v>0</v>
      </c>
      <c r="AP19" s="110"/>
      <c r="AQ19" s="110"/>
      <c r="AR19" s="110"/>
      <c r="AS19" s="109"/>
      <c r="AT19" s="113">
        <v>0</v>
      </c>
      <c r="AU19" s="113"/>
      <c r="AV19" s="309"/>
      <c r="AW19" s="316"/>
    </row>
    <row r="20" spans="2:49" s="5" customFormat="1" ht="25.35" x14ac:dyDescent="0.4">
      <c r="B20" s="178" t="s">
        <v>485</v>
      </c>
      <c r="C20" s="133"/>
      <c r="D20" s="109">
        <v>24061542</v>
      </c>
      <c r="E20" s="109">
        <v>24061542</v>
      </c>
      <c r="F20" s="110"/>
      <c r="G20" s="110"/>
      <c r="H20" s="110"/>
      <c r="I20" s="109">
        <v>24031542</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51494869</v>
      </c>
      <c r="E23" s="286"/>
      <c r="F23" s="286"/>
      <c r="G23" s="286"/>
      <c r="H23" s="286"/>
      <c r="I23" s="290"/>
      <c r="J23" s="109">
        <v>16731646</v>
      </c>
      <c r="K23" s="286"/>
      <c r="L23" s="286"/>
      <c r="M23" s="286"/>
      <c r="N23" s="286"/>
      <c r="O23" s="290"/>
      <c r="P23" s="109">
        <v>43083559</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v>993025</v>
      </c>
      <c r="AO23" s="286"/>
      <c r="AP23" s="286"/>
      <c r="AQ23" s="286"/>
      <c r="AR23" s="286"/>
      <c r="AS23" s="109"/>
      <c r="AT23" s="113">
        <v>10269835</v>
      </c>
      <c r="AU23" s="113"/>
      <c r="AV23" s="309"/>
      <c r="AW23" s="316"/>
    </row>
    <row r="24" spans="2:49" ht="28.5" customHeight="1" x14ac:dyDescent="0.4">
      <c r="B24" s="178" t="s">
        <v>114</v>
      </c>
      <c r="C24" s="133"/>
      <c r="D24" s="291"/>
      <c r="E24" s="110">
        <v>57028891</v>
      </c>
      <c r="F24" s="110"/>
      <c r="G24" s="110"/>
      <c r="H24" s="110"/>
      <c r="I24" s="109">
        <v>55700573</v>
      </c>
      <c r="J24" s="291"/>
      <c r="K24" s="110">
        <v>15629302</v>
      </c>
      <c r="L24" s="110"/>
      <c r="M24" s="110"/>
      <c r="N24" s="110"/>
      <c r="O24" s="109">
        <v>2577585</v>
      </c>
      <c r="P24" s="291"/>
      <c r="Q24" s="110">
        <v>41664622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v>837057</v>
      </c>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5527000</v>
      </c>
      <c r="E26" s="286"/>
      <c r="F26" s="286"/>
      <c r="G26" s="286"/>
      <c r="H26" s="286"/>
      <c r="I26" s="290"/>
      <c r="J26" s="109">
        <v>1936011</v>
      </c>
      <c r="K26" s="286"/>
      <c r="L26" s="286"/>
      <c r="M26" s="286"/>
      <c r="N26" s="286"/>
      <c r="O26" s="290"/>
      <c r="P26" s="109">
        <v>4270329</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v>0</v>
      </c>
      <c r="AO26" s="286"/>
      <c r="AP26" s="286"/>
      <c r="AQ26" s="286"/>
      <c r="AR26" s="286"/>
      <c r="AS26" s="109"/>
      <c r="AT26" s="113">
        <v>1333000</v>
      </c>
      <c r="AU26" s="113"/>
      <c r="AV26" s="309"/>
      <c r="AW26" s="316"/>
    </row>
    <row r="27" spans="2:49" s="5" customFormat="1" ht="25.35" x14ac:dyDescent="0.4">
      <c r="B27" s="178" t="s">
        <v>85</v>
      </c>
      <c r="C27" s="133"/>
      <c r="D27" s="291"/>
      <c r="E27" s="110">
        <v>584000</v>
      </c>
      <c r="F27" s="110"/>
      <c r="G27" s="110"/>
      <c r="H27" s="110"/>
      <c r="I27" s="109">
        <v>527902</v>
      </c>
      <c r="J27" s="291"/>
      <c r="K27" s="110">
        <v>311675</v>
      </c>
      <c r="L27" s="110"/>
      <c r="M27" s="110"/>
      <c r="N27" s="110"/>
      <c r="O27" s="109">
        <v>586</v>
      </c>
      <c r="P27" s="291"/>
      <c r="Q27" s="110">
        <v>687470</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v>0</v>
      </c>
      <c r="AP27" s="110"/>
      <c r="AQ27" s="110"/>
      <c r="AR27" s="110"/>
      <c r="AS27" s="291"/>
      <c r="AT27" s="312"/>
      <c r="AU27" s="312"/>
      <c r="AV27" s="309"/>
      <c r="AW27" s="316"/>
    </row>
    <row r="28" spans="2:49" x14ac:dyDescent="0.4">
      <c r="B28" s="176" t="s">
        <v>290</v>
      </c>
      <c r="C28" s="133" t="s">
        <v>47</v>
      </c>
      <c r="D28" s="109">
        <v>152844</v>
      </c>
      <c r="E28" s="287"/>
      <c r="F28" s="287"/>
      <c r="G28" s="287"/>
      <c r="H28" s="287"/>
      <c r="I28" s="291"/>
      <c r="J28" s="109">
        <v>2453120</v>
      </c>
      <c r="K28" s="287"/>
      <c r="L28" s="287"/>
      <c r="M28" s="287"/>
      <c r="N28" s="287"/>
      <c r="O28" s="291"/>
      <c r="P28" s="109">
        <v>5410939</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v>177254</v>
      </c>
      <c r="AO28" s="287"/>
      <c r="AP28" s="287"/>
      <c r="AQ28" s="287"/>
      <c r="AR28" s="287"/>
      <c r="AS28" s="109"/>
      <c r="AT28" s="113">
        <v>1902143</v>
      </c>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v>0</v>
      </c>
      <c r="E30" s="286"/>
      <c r="F30" s="286"/>
      <c r="G30" s="286"/>
      <c r="H30" s="286"/>
      <c r="I30" s="290"/>
      <c r="J30" s="109">
        <v>0</v>
      </c>
      <c r="K30" s="286"/>
      <c r="L30" s="286"/>
      <c r="M30" s="286"/>
      <c r="N30" s="286"/>
      <c r="O30" s="290"/>
      <c r="P30" s="109">
        <v>0</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v>0</v>
      </c>
      <c r="AO30" s="286"/>
      <c r="AP30" s="286"/>
      <c r="AQ30" s="286"/>
      <c r="AR30" s="286"/>
      <c r="AS30" s="109"/>
      <c r="AT30" s="113">
        <v>0</v>
      </c>
      <c r="AU30" s="113"/>
      <c r="AV30" s="309"/>
      <c r="AW30" s="316"/>
    </row>
    <row r="31" spans="2:49" s="5" customFormat="1" ht="25.35" x14ac:dyDescent="0.4">
      <c r="B31" s="178" t="s">
        <v>84</v>
      </c>
      <c r="C31" s="133"/>
      <c r="D31" s="291"/>
      <c r="E31" s="110">
        <v>0</v>
      </c>
      <c r="F31" s="110"/>
      <c r="G31" s="110"/>
      <c r="H31" s="110"/>
      <c r="I31" s="109">
        <v>0</v>
      </c>
      <c r="J31" s="291"/>
      <c r="K31" s="110">
        <v>0</v>
      </c>
      <c r="L31" s="110"/>
      <c r="M31" s="110"/>
      <c r="N31" s="110"/>
      <c r="O31" s="109">
        <v>0</v>
      </c>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v>0</v>
      </c>
      <c r="AP31" s="110"/>
      <c r="AQ31" s="110"/>
      <c r="AR31" s="110"/>
      <c r="AS31" s="291"/>
      <c r="AT31" s="312"/>
      <c r="AU31" s="312"/>
      <c r="AV31" s="309"/>
      <c r="AW31" s="316"/>
    </row>
    <row r="32" spans="2:49" x14ac:dyDescent="0.4">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v>0</v>
      </c>
      <c r="AO32" s="287"/>
      <c r="AP32" s="287"/>
      <c r="AQ32" s="287"/>
      <c r="AR32" s="287"/>
      <c r="AS32" s="109"/>
      <c r="AT32" s="113">
        <v>0</v>
      </c>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v>0</v>
      </c>
      <c r="E34" s="286"/>
      <c r="F34" s="286"/>
      <c r="G34" s="286"/>
      <c r="H34" s="286"/>
      <c r="I34" s="290"/>
      <c r="J34" s="109">
        <v>0</v>
      </c>
      <c r="K34" s="286"/>
      <c r="L34" s="286"/>
      <c r="M34" s="286"/>
      <c r="N34" s="286"/>
      <c r="O34" s="290"/>
      <c r="P34" s="109">
        <v>0</v>
      </c>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v>0</v>
      </c>
      <c r="AO34" s="286"/>
      <c r="AP34" s="286"/>
      <c r="AQ34" s="286"/>
      <c r="AR34" s="286"/>
      <c r="AS34" s="109"/>
      <c r="AT34" s="113">
        <v>0</v>
      </c>
      <c r="AU34" s="113"/>
      <c r="AV34" s="309"/>
      <c r="AW34" s="316"/>
    </row>
    <row r="35" spans="2:49" s="5" customFormat="1" x14ac:dyDescent="0.4">
      <c r="B35" s="178" t="s">
        <v>91</v>
      </c>
      <c r="C35" s="133"/>
      <c r="D35" s="291"/>
      <c r="E35" s="110">
        <v>0</v>
      </c>
      <c r="F35" s="110"/>
      <c r="G35" s="110"/>
      <c r="H35" s="110"/>
      <c r="I35" s="109">
        <v>0</v>
      </c>
      <c r="J35" s="291"/>
      <c r="K35" s="110">
        <v>0</v>
      </c>
      <c r="L35" s="110"/>
      <c r="M35" s="110"/>
      <c r="N35" s="110"/>
      <c r="O35" s="109">
        <v>0</v>
      </c>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v>0</v>
      </c>
      <c r="AP35" s="110"/>
      <c r="AQ35" s="110"/>
      <c r="AR35" s="110"/>
      <c r="AS35" s="291"/>
      <c r="AT35" s="312"/>
      <c r="AU35" s="312"/>
      <c r="AV35" s="309"/>
      <c r="AW35" s="316"/>
    </row>
    <row r="36" spans="2:49" x14ac:dyDescent="0.4">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v>0</v>
      </c>
      <c r="AO36" s="110">
        <v>0</v>
      </c>
      <c r="AP36" s="110"/>
      <c r="AQ36" s="110"/>
      <c r="AR36" s="110"/>
      <c r="AS36" s="109"/>
      <c r="AT36" s="113">
        <v>0</v>
      </c>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v>0</v>
      </c>
      <c r="AO38" s="286"/>
      <c r="AP38" s="286"/>
      <c r="AQ38" s="286"/>
      <c r="AR38" s="286"/>
      <c r="AS38" s="109"/>
      <c r="AT38" s="113">
        <v>0</v>
      </c>
      <c r="AU38" s="113"/>
      <c r="AV38" s="309"/>
      <c r="AW38" s="316"/>
    </row>
    <row r="39" spans="2:49" ht="28.2" customHeight="1" x14ac:dyDescent="0.4">
      <c r="B39" s="178" t="s">
        <v>86</v>
      </c>
      <c r="C39" s="133"/>
      <c r="D39" s="291"/>
      <c r="E39" s="110">
        <v>0</v>
      </c>
      <c r="F39" s="110"/>
      <c r="G39" s="110"/>
      <c r="H39" s="110"/>
      <c r="I39" s="109">
        <v>0</v>
      </c>
      <c r="J39" s="291"/>
      <c r="K39" s="110">
        <v>0</v>
      </c>
      <c r="L39" s="110"/>
      <c r="M39" s="110"/>
      <c r="N39" s="110"/>
      <c r="O39" s="109">
        <v>0</v>
      </c>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v>0</v>
      </c>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v>0</v>
      </c>
      <c r="AO41" s="286"/>
      <c r="AP41" s="286"/>
      <c r="AQ41" s="286"/>
      <c r="AR41" s="286"/>
      <c r="AS41" s="109"/>
      <c r="AT41" s="113">
        <v>0</v>
      </c>
      <c r="AU41" s="113"/>
      <c r="AV41" s="309"/>
      <c r="AW41" s="316"/>
    </row>
    <row r="42" spans="2:49" s="5" customFormat="1" x14ac:dyDescent="0.4">
      <c r="B42" s="178" t="s">
        <v>92</v>
      </c>
      <c r="C42" s="133"/>
      <c r="D42" s="291"/>
      <c r="E42" s="110">
        <v>0</v>
      </c>
      <c r="F42" s="110"/>
      <c r="G42" s="110"/>
      <c r="H42" s="110"/>
      <c r="I42" s="109">
        <v>0</v>
      </c>
      <c r="J42" s="291"/>
      <c r="K42" s="110">
        <v>0</v>
      </c>
      <c r="L42" s="110"/>
      <c r="M42" s="110"/>
      <c r="N42" s="110"/>
      <c r="O42" s="109">
        <v>0</v>
      </c>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v>0</v>
      </c>
      <c r="AP42" s="110"/>
      <c r="AQ42" s="110"/>
      <c r="AR42" s="110"/>
      <c r="AS42" s="291"/>
      <c r="AT42" s="312"/>
      <c r="AU42" s="312"/>
      <c r="AV42" s="309"/>
      <c r="AW42" s="316"/>
    </row>
    <row r="43" spans="2:49" x14ac:dyDescent="0.4">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v>0</v>
      </c>
      <c r="AO43" s="287"/>
      <c r="AP43" s="287"/>
      <c r="AQ43" s="287"/>
      <c r="AR43" s="287"/>
      <c r="AS43" s="109"/>
      <c r="AT43" s="113">
        <v>0</v>
      </c>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v>0</v>
      </c>
      <c r="AO45" s="110">
        <v>0</v>
      </c>
      <c r="AP45" s="110"/>
      <c r="AQ45" s="110"/>
      <c r="AR45" s="110"/>
      <c r="AS45" s="109"/>
      <c r="AT45" s="113">
        <v>0</v>
      </c>
      <c r="AU45" s="113"/>
      <c r="AV45" s="309"/>
      <c r="AW45" s="316"/>
    </row>
    <row r="46" spans="2:49" x14ac:dyDescent="0.4">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v>0</v>
      </c>
      <c r="AO46" s="110">
        <v>0</v>
      </c>
      <c r="AP46" s="110"/>
      <c r="AQ46" s="110"/>
      <c r="AR46" s="110"/>
      <c r="AS46" s="109"/>
      <c r="AT46" s="113">
        <v>0</v>
      </c>
      <c r="AU46" s="113"/>
      <c r="AV46" s="309"/>
      <c r="AW46" s="316"/>
    </row>
    <row r="47" spans="2:49" x14ac:dyDescent="0.4">
      <c r="B47" s="176" t="s">
        <v>117</v>
      </c>
      <c r="C47" s="133" t="s">
        <v>32</v>
      </c>
      <c r="D47" s="109">
        <v>0</v>
      </c>
      <c r="E47" s="287"/>
      <c r="F47" s="287"/>
      <c r="G47" s="287"/>
      <c r="H47" s="287"/>
      <c r="I47" s="291"/>
      <c r="J47" s="109">
        <v>0</v>
      </c>
      <c r="K47" s="287"/>
      <c r="L47" s="287"/>
      <c r="M47" s="287"/>
      <c r="N47" s="287"/>
      <c r="O47" s="291"/>
      <c r="P47" s="109">
        <v>0</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v>0</v>
      </c>
      <c r="AO47" s="287"/>
      <c r="AP47" s="287"/>
      <c r="AQ47" s="287"/>
      <c r="AR47" s="287"/>
      <c r="AS47" s="109"/>
      <c r="AT47" s="113">
        <v>0</v>
      </c>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35682</v>
      </c>
      <c r="E49" s="110">
        <v>0</v>
      </c>
      <c r="F49" s="110"/>
      <c r="G49" s="110"/>
      <c r="H49" s="110"/>
      <c r="I49" s="109">
        <v>0</v>
      </c>
      <c r="J49" s="109">
        <v>19643</v>
      </c>
      <c r="K49" s="110">
        <v>0</v>
      </c>
      <c r="L49" s="110"/>
      <c r="M49" s="110"/>
      <c r="N49" s="110"/>
      <c r="O49" s="109">
        <v>0</v>
      </c>
      <c r="P49" s="109">
        <v>43328</v>
      </c>
      <c r="Q49" s="110">
        <v>0</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v>2753</v>
      </c>
      <c r="AO49" s="110"/>
      <c r="AP49" s="110"/>
      <c r="AQ49" s="110"/>
      <c r="AR49" s="110"/>
      <c r="AS49" s="109"/>
      <c r="AT49" s="113">
        <v>0</v>
      </c>
      <c r="AU49" s="113"/>
      <c r="AV49" s="309"/>
      <c r="AW49" s="316"/>
    </row>
    <row r="50" spans="2:49" x14ac:dyDescent="0.4">
      <c r="B50" s="176" t="s">
        <v>119</v>
      </c>
      <c r="C50" s="133" t="s">
        <v>34</v>
      </c>
      <c r="D50" s="109">
        <v>95700</v>
      </c>
      <c r="E50" s="287"/>
      <c r="F50" s="287"/>
      <c r="G50" s="287"/>
      <c r="H50" s="287"/>
      <c r="I50" s="291"/>
      <c r="J50" s="109">
        <v>52899</v>
      </c>
      <c r="K50" s="287"/>
      <c r="L50" s="287"/>
      <c r="M50" s="287"/>
      <c r="N50" s="287"/>
      <c r="O50" s="291"/>
      <c r="P50" s="109">
        <v>116681</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v>7414</v>
      </c>
      <c r="AO50" s="287"/>
      <c r="AP50" s="287"/>
      <c r="AQ50" s="287"/>
      <c r="AR50" s="287"/>
      <c r="AS50" s="109"/>
      <c r="AT50" s="113">
        <v>0</v>
      </c>
      <c r="AU50" s="113"/>
      <c r="AV50" s="309"/>
      <c r="AW50" s="316"/>
    </row>
    <row r="51" spans="2:49" s="5" customFormat="1" x14ac:dyDescent="0.4">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v>0</v>
      </c>
      <c r="AO51" s="110">
        <v>0</v>
      </c>
      <c r="AP51" s="110"/>
      <c r="AQ51" s="110"/>
      <c r="AR51" s="110"/>
      <c r="AS51" s="109"/>
      <c r="AT51" s="113">
        <v>0</v>
      </c>
      <c r="AU51" s="113"/>
      <c r="AV51" s="309"/>
      <c r="AW51" s="316"/>
    </row>
    <row r="52" spans="2:49" x14ac:dyDescent="0.4">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v>0</v>
      </c>
      <c r="AO52" s="110">
        <v>0</v>
      </c>
      <c r="AP52" s="110"/>
      <c r="AQ52" s="110"/>
      <c r="AR52" s="110"/>
      <c r="AS52" s="109"/>
      <c r="AT52" s="113">
        <v>0</v>
      </c>
      <c r="AU52" s="113"/>
      <c r="AV52" s="309"/>
      <c r="AW52" s="316"/>
    </row>
    <row r="53" spans="2:49" s="5" customFormat="1" x14ac:dyDescent="0.4">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v>0</v>
      </c>
      <c r="AO53" s="110">
        <v>0</v>
      </c>
      <c r="AP53" s="110"/>
      <c r="AQ53" s="110"/>
      <c r="AR53" s="110"/>
      <c r="AS53" s="109"/>
      <c r="AT53" s="113">
        <v>0</v>
      </c>
      <c r="AU53" s="113"/>
      <c r="AV53" s="309"/>
      <c r="AW53" s="316"/>
    </row>
    <row r="54" spans="2:49" s="103" customFormat="1" x14ac:dyDescent="0.4">
      <c r="B54" s="181" t="s">
        <v>303</v>
      </c>
      <c r="C54" s="136" t="s">
        <v>77</v>
      </c>
      <c r="D54" s="114">
        <v>56929043</v>
      </c>
      <c r="E54" s="115">
        <v>57612891</v>
      </c>
      <c r="F54" s="115"/>
      <c r="G54" s="115"/>
      <c r="H54" s="115"/>
      <c r="I54" s="114">
        <v>56228474</v>
      </c>
      <c r="J54" s="114">
        <v>16247793</v>
      </c>
      <c r="K54" s="115">
        <v>15940977</v>
      </c>
      <c r="L54" s="115"/>
      <c r="M54" s="115"/>
      <c r="N54" s="115"/>
      <c r="O54" s="114">
        <v>2578171</v>
      </c>
      <c r="P54" s="114">
        <v>42016302</v>
      </c>
      <c r="Q54" s="115">
        <v>42352092</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v>820432</v>
      </c>
      <c r="AO54" s="115">
        <v>837057</v>
      </c>
      <c r="AP54" s="115"/>
      <c r="AQ54" s="115"/>
      <c r="AR54" s="115"/>
      <c r="AS54" s="114"/>
      <c r="AT54" s="116">
        <v>9700692</v>
      </c>
      <c r="AU54" s="116"/>
      <c r="AV54" s="309"/>
      <c r="AW54" s="316"/>
    </row>
    <row r="55" spans="2:49" x14ac:dyDescent="0.4">
      <c r="B55" s="181" t="s">
        <v>304</v>
      </c>
      <c r="C55" s="137" t="s">
        <v>28</v>
      </c>
      <c r="D55" s="114">
        <v>0</v>
      </c>
      <c r="E55" s="115">
        <v>0</v>
      </c>
      <c r="F55" s="115"/>
      <c r="G55" s="115"/>
      <c r="H55" s="115"/>
      <c r="I55" s="114">
        <v>0</v>
      </c>
      <c r="J55" s="114">
        <v>0</v>
      </c>
      <c r="K55" s="115">
        <v>0</v>
      </c>
      <c r="L55" s="115"/>
      <c r="M55" s="115"/>
      <c r="N55" s="115"/>
      <c r="O55" s="114">
        <v>0</v>
      </c>
      <c r="P55" s="114">
        <v>0</v>
      </c>
      <c r="Q55" s="115">
        <v>0</v>
      </c>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v>0</v>
      </c>
      <c r="AO55" s="115">
        <v>0</v>
      </c>
      <c r="AP55" s="115"/>
      <c r="AQ55" s="115"/>
      <c r="AR55" s="115"/>
      <c r="AS55" s="114"/>
      <c r="AT55" s="116">
        <v>0</v>
      </c>
      <c r="AU55" s="116"/>
      <c r="AV55" s="309"/>
      <c r="AW55" s="316"/>
    </row>
    <row r="56" spans="2:49" ht="11.85" customHeight="1" x14ac:dyDescent="0.4">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v>0</v>
      </c>
      <c r="AO56" s="110">
        <v>0</v>
      </c>
      <c r="AP56" s="110"/>
      <c r="AQ56" s="110"/>
      <c r="AR56" s="110"/>
      <c r="AS56" s="109"/>
      <c r="AT56" s="113">
        <v>0</v>
      </c>
      <c r="AU56" s="113"/>
      <c r="AV56" s="113"/>
      <c r="AW56" s="316"/>
    </row>
    <row r="57" spans="2:49" x14ac:dyDescent="0.4">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v>0</v>
      </c>
      <c r="AO57" s="110">
        <v>0</v>
      </c>
      <c r="AP57" s="110"/>
      <c r="AQ57" s="110"/>
      <c r="AR57" s="110"/>
      <c r="AS57" s="109"/>
      <c r="AT57" s="113">
        <v>0</v>
      </c>
      <c r="AU57" s="113"/>
      <c r="AV57" s="113"/>
      <c r="AW57" s="316"/>
    </row>
    <row r="58" spans="2:49" s="5" customFormat="1" x14ac:dyDescent="0.4">
      <c r="B58" s="184" t="s">
        <v>484</v>
      </c>
      <c r="C58" s="185"/>
      <c r="D58" s="186">
        <v>6563676</v>
      </c>
      <c r="E58" s="186">
        <v>6563676</v>
      </c>
      <c r="F58" s="187"/>
      <c r="G58" s="187"/>
      <c r="H58" s="187"/>
      <c r="I58" s="186">
        <v>6563676</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5" priority="387" stopIfTrue="1" operator="lessThan">
      <formula>0</formula>
    </cfRule>
  </conditionalFormatting>
  <conditionalFormatting sqref="AA11:AA14">
    <cfRule type="cellIs" dxfId="484" priority="385" stopIfTrue="1" operator="lessThan">
      <formula>0</formula>
    </cfRule>
  </conditionalFormatting>
  <conditionalFormatting sqref="AN18:AN19">
    <cfRule type="cellIs" dxfId="483" priority="361" stopIfTrue="1" operator="lessThan">
      <formula>0</formula>
    </cfRule>
  </conditionalFormatting>
  <conditionalFormatting sqref="AU47">
    <cfRule type="cellIs" dxfId="482" priority="30" stopIfTrue="1" operator="lessThan">
      <formula>0</formula>
    </cfRule>
  </conditionalFormatting>
  <conditionalFormatting sqref="AS26">
    <cfRule type="cellIs" dxfId="481" priority="65" stopIfTrue="1" operator="lessThan">
      <formula>0</formula>
    </cfRule>
  </conditionalFormatting>
  <conditionalFormatting sqref="AT26">
    <cfRule type="cellIs" dxfId="480" priority="64" stopIfTrue="1" operator="lessThan">
      <formula>0</formula>
    </cfRule>
  </conditionalFormatting>
  <conditionalFormatting sqref="D5:D7">
    <cfRule type="cellIs" dxfId="479" priority="483" stopIfTrue="1" operator="lessThan">
      <formula>0</formula>
    </cfRule>
  </conditionalFormatting>
  <conditionalFormatting sqref="AU51">
    <cfRule type="cellIs" dxfId="478" priority="21" stopIfTrue="1" operator="lessThan">
      <formula>0</formula>
    </cfRule>
  </conditionalFormatting>
  <conditionalFormatting sqref="J5:J7">
    <cfRule type="cellIs" dxfId="477" priority="481" stopIfTrue="1" operator="lessThan">
      <formula>0</formula>
    </cfRule>
  </conditionalFormatting>
  <conditionalFormatting sqref="AT52">
    <cfRule type="cellIs" dxfId="476" priority="19" stopIfTrue="1" operator="lessThan">
      <formula>0</formula>
    </cfRule>
  </conditionalFormatting>
  <conditionalFormatting sqref="P5:P7">
    <cfRule type="cellIs" dxfId="475" priority="479" stopIfTrue="1" operator="lessThan">
      <formula>0</formula>
    </cfRule>
  </conditionalFormatting>
  <conditionalFormatting sqref="U5:U7">
    <cfRule type="cellIs" dxfId="474" priority="478" stopIfTrue="1" operator="lessThan">
      <formula>0</formula>
    </cfRule>
  </conditionalFormatting>
  <conditionalFormatting sqref="X5:X7">
    <cfRule type="cellIs" dxfId="473" priority="477" stopIfTrue="1" operator="lessThan">
      <formula>0</formula>
    </cfRule>
  </conditionalFormatting>
  <conditionalFormatting sqref="AA5:AA7">
    <cfRule type="cellIs" dxfId="472" priority="476" stopIfTrue="1" operator="lessThan">
      <formula>0</formula>
    </cfRule>
  </conditionalFormatting>
  <conditionalFormatting sqref="AD5:AD7">
    <cfRule type="cellIs" dxfId="471" priority="475" stopIfTrue="1" operator="lessThan">
      <formula>0</formula>
    </cfRule>
  </conditionalFormatting>
  <conditionalFormatting sqref="AI5:AI7">
    <cfRule type="cellIs" dxfId="470" priority="474" stopIfTrue="1" operator="lessThan">
      <formula>0</formula>
    </cfRule>
  </conditionalFormatting>
  <conditionalFormatting sqref="AN5:AN7">
    <cfRule type="cellIs" dxfId="469" priority="473" stopIfTrue="1" operator="lessThan">
      <formula>0</formula>
    </cfRule>
  </conditionalFormatting>
  <conditionalFormatting sqref="AS5:AS7">
    <cfRule type="cellIs" dxfId="468" priority="472" stopIfTrue="1" operator="lessThan">
      <formula>0</formula>
    </cfRule>
  </conditionalFormatting>
  <conditionalFormatting sqref="AT5:AT7">
    <cfRule type="cellIs" dxfId="467" priority="471" stopIfTrue="1" operator="lessThan">
      <formula>0</formula>
    </cfRule>
  </conditionalFormatting>
  <conditionalFormatting sqref="AU5:AU7">
    <cfRule type="cellIs" dxfId="466" priority="470" stopIfTrue="1" operator="lessThan">
      <formula>0</formula>
    </cfRule>
  </conditionalFormatting>
  <conditionalFormatting sqref="D9">
    <cfRule type="cellIs" dxfId="465" priority="469" stopIfTrue="1" operator="lessThan">
      <formula>0</formula>
    </cfRule>
  </conditionalFormatting>
  <conditionalFormatting sqref="D11:D20">
    <cfRule type="cellIs" dxfId="464" priority="468" stopIfTrue="1" operator="lessThan">
      <formula>0</formula>
    </cfRule>
  </conditionalFormatting>
  <conditionalFormatting sqref="E10:I10">
    <cfRule type="cellIs" dxfId="463" priority="467" stopIfTrue="1" operator="lessThan">
      <formula>0</formula>
    </cfRule>
  </conditionalFormatting>
  <conditionalFormatting sqref="E11:I11">
    <cfRule type="cellIs" dxfId="462" priority="466" stopIfTrue="1" operator="lessThan">
      <formula>0</formula>
    </cfRule>
  </conditionalFormatting>
  <conditionalFormatting sqref="E13:I16">
    <cfRule type="cellIs" dxfId="461" priority="465" stopIfTrue="1" operator="lessThan">
      <formula>0</formula>
    </cfRule>
  </conditionalFormatting>
  <conditionalFormatting sqref="E18:I20">
    <cfRule type="cellIs" dxfId="460" priority="464" stopIfTrue="1" operator="lessThan">
      <formula>0</formula>
    </cfRule>
  </conditionalFormatting>
  <conditionalFormatting sqref="H17">
    <cfRule type="cellIs" dxfId="459" priority="463" stopIfTrue="1" operator="lessThan">
      <formula>0</formula>
    </cfRule>
  </conditionalFormatting>
  <conditionalFormatting sqref="D23">
    <cfRule type="cellIs" dxfId="458" priority="462" stopIfTrue="1" operator="lessThan">
      <formula>0</formula>
    </cfRule>
  </conditionalFormatting>
  <conditionalFormatting sqref="D26">
    <cfRule type="cellIs" dxfId="457" priority="461" stopIfTrue="1" operator="lessThan">
      <formula>0</formula>
    </cfRule>
  </conditionalFormatting>
  <conditionalFormatting sqref="D28">
    <cfRule type="cellIs" dxfId="456" priority="460" stopIfTrue="1" operator="lessThan">
      <formula>0</formula>
    </cfRule>
  </conditionalFormatting>
  <conditionalFormatting sqref="D30">
    <cfRule type="cellIs" dxfId="455" priority="459" stopIfTrue="1" operator="lessThan">
      <formula>0</formula>
    </cfRule>
  </conditionalFormatting>
  <conditionalFormatting sqref="D32">
    <cfRule type="cellIs" dxfId="454" priority="458" stopIfTrue="1" operator="lessThan">
      <formula>0</formula>
    </cfRule>
  </conditionalFormatting>
  <conditionalFormatting sqref="AU57">
    <cfRule type="cellIs" dxfId="453" priority="9" stopIfTrue="1" operator="lessThan">
      <formula>0</formula>
    </cfRule>
  </conditionalFormatting>
  <conditionalFormatting sqref="D34">
    <cfRule type="cellIs" dxfId="452" priority="457" stopIfTrue="1" operator="lessThan">
      <formula>0</formula>
    </cfRule>
  </conditionalFormatting>
  <conditionalFormatting sqref="D38">
    <cfRule type="cellIs" dxfId="451" priority="456" stopIfTrue="1" operator="lessThan">
      <formula>0</formula>
    </cfRule>
  </conditionalFormatting>
  <conditionalFormatting sqref="D41">
    <cfRule type="cellIs" dxfId="450" priority="455" stopIfTrue="1" operator="lessThan">
      <formula>0</formula>
    </cfRule>
  </conditionalFormatting>
  <conditionalFormatting sqref="D43">
    <cfRule type="cellIs" dxfId="449" priority="454" stopIfTrue="1" operator="lessThan">
      <formula>0</formula>
    </cfRule>
  </conditionalFormatting>
  <conditionalFormatting sqref="D47">
    <cfRule type="cellIs" dxfId="448" priority="453" stopIfTrue="1" operator="lessThan">
      <formula>0</formula>
    </cfRule>
  </conditionalFormatting>
  <conditionalFormatting sqref="D50">
    <cfRule type="cellIs" dxfId="447" priority="452" stopIfTrue="1" operator="lessThan">
      <formula>0</formula>
    </cfRule>
  </conditionalFormatting>
  <conditionalFormatting sqref="E24:I24">
    <cfRule type="cellIs" dxfId="446" priority="450" stopIfTrue="1" operator="lessThan">
      <formula>0</formula>
    </cfRule>
  </conditionalFormatting>
  <conditionalFormatting sqref="E27:I27">
    <cfRule type="cellIs" dxfId="445" priority="449" stopIfTrue="1" operator="lessThan">
      <formula>0</formula>
    </cfRule>
  </conditionalFormatting>
  <conditionalFormatting sqref="E31:I31">
    <cfRule type="cellIs" dxfId="444" priority="448" stopIfTrue="1" operator="lessThan">
      <formula>0</formula>
    </cfRule>
  </conditionalFormatting>
  <conditionalFormatting sqref="E35:I35">
    <cfRule type="cellIs" dxfId="443" priority="447" stopIfTrue="1" operator="lessThan">
      <formula>0</formula>
    </cfRule>
  </conditionalFormatting>
  <conditionalFormatting sqref="E39:I39">
    <cfRule type="cellIs" dxfId="442" priority="446" stopIfTrue="1" operator="lessThan">
      <formula>0</formula>
    </cfRule>
  </conditionalFormatting>
  <conditionalFormatting sqref="E42:I42">
    <cfRule type="cellIs" dxfId="441" priority="445" stopIfTrue="1" operator="lessThan">
      <formula>0</formula>
    </cfRule>
  </conditionalFormatting>
  <conditionalFormatting sqref="D36">
    <cfRule type="cellIs" dxfId="440" priority="444" stopIfTrue="1" operator="lessThan">
      <formula>0</formula>
    </cfRule>
  </conditionalFormatting>
  <conditionalFormatting sqref="E36:I36">
    <cfRule type="cellIs" dxfId="439" priority="443" stopIfTrue="1" operator="lessThan">
      <formula>0</formula>
    </cfRule>
  </conditionalFormatting>
  <conditionalFormatting sqref="D45">
    <cfRule type="cellIs" dxfId="438" priority="442" stopIfTrue="1" operator="lessThan">
      <formula>0</formula>
    </cfRule>
  </conditionalFormatting>
  <conditionalFormatting sqref="E45:I45">
    <cfRule type="cellIs" dxfId="437" priority="441" stopIfTrue="1" operator="lessThan">
      <formula>0</formula>
    </cfRule>
  </conditionalFormatting>
  <conditionalFormatting sqref="D46">
    <cfRule type="cellIs" dxfId="436" priority="440" stopIfTrue="1" operator="lessThan">
      <formula>0</formula>
    </cfRule>
  </conditionalFormatting>
  <conditionalFormatting sqref="E46:I46">
    <cfRule type="cellIs" dxfId="435" priority="439" stopIfTrue="1" operator="lessThan">
      <formula>0</formula>
    </cfRule>
  </conditionalFormatting>
  <conditionalFormatting sqref="D49">
    <cfRule type="cellIs" dxfId="434" priority="438" stopIfTrue="1" operator="lessThan">
      <formula>0</formula>
    </cfRule>
  </conditionalFormatting>
  <conditionalFormatting sqref="E49:I49">
    <cfRule type="cellIs" dxfId="433" priority="437" stopIfTrue="1" operator="lessThan">
      <formula>0</formula>
    </cfRule>
  </conditionalFormatting>
  <conditionalFormatting sqref="D51">
    <cfRule type="cellIs" dxfId="432" priority="436" stopIfTrue="1" operator="lessThan">
      <formula>0</formula>
    </cfRule>
  </conditionalFormatting>
  <conditionalFormatting sqref="E51:I51">
    <cfRule type="cellIs" dxfId="431" priority="435" stopIfTrue="1" operator="lessThan">
      <formula>0</formula>
    </cfRule>
  </conditionalFormatting>
  <conditionalFormatting sqref="D52">
    <cfRule type="cellIs" dxfId="430" priority="434" stopIfTrue="1" operator="lessThan">
      <formula>0</formula>
    </cfRule>
  </conditionalFormatting>
  <conditionalFormatting sqref="E52:I52">
    <cfRule type="cellIs" dxfId="429" priority="433" stopIfTrue="1" operator="lessThan">
      <formula>0</formula>
    </cfRule>
  </conditionalFormatting>
  <conditionalFormatting sqref="D53">
    <cfRule type="cellIs" dxfId="428" priority="432" stopIfTrue="1" operator="lessThan">
      <formula>0</formula>
    </cfRule>
  </conditionalFormatting>
  <conditionalFormatting sqref="E53:I53">
    <cfRule type="cellIs" dxfId="427" priority="431" stopIfTrue="1" operator="lessThan">
      <formula>0</formula>
    </cfRule>
  </conditionalFormatting>
  <conditionalFormatting sqref="D56">
    <cfRule type="cellIs" dxfId="426" priority="430" stopIfTrue="1" operator="lessThan">
      <formula>0</formula>
    </cfRule>
  </conditionalFormatting>
  <conditionalFormatting sqref="E56:I56">
    <cfRule type="cellIs" dxfId="425" priority="429" stopIfTrue="1" operator="lessThan">
      <formula>0</formula>
    </cfRule>
  </conditionalFormatting>
  <conditionalFormatting sqref="D57">
    <cfRule type="cellIs" dxfId="424" priority="428" stopIfTrue="1" operator="lessThan">
      <formula>0</formula>
    </cfRule>
  </conditionalFormatting>
  <conditionalFormatting sqref="E57:I57">
    <cfRule type="cellIs" dxfId="423" priority="427" stopIfTrue="1" operator="lessThan">
      <formula>0</formula>
    </cfRule>
  </conditionalFormatting>
  <conditionalFormatting sqref="D58">
    <cfRule type="cellIs" dxfId="422" priority="426" stopIfTrue="1" operator="lessThan">
      <formula>0</formula>
    </cfRule>
  </conditionalFormatting>
  <conditionalFormatting sqref="E58:I58">
    <cfRule type="cellIs" dxfId="421" priority="425" stopIfTrue="1" operator="lessThan">
      <formula>0</formula>
    </cfRule>
  </conditionalFormatting>
  <conditionalFormatting sqref="J9">
    <cfRule type="cellIs" dxfId="420" priority="424" stopIfTrue="1" operator="lessThan">
      <formula>0</formula>
    </cfRule>
  </conditionalFormatting>
  <conditionalFormatting sqref="J11:J14">
    <cfRule type="cellIs" dxfId="419" priority="423" stopIfTrue="1" operator="lessThan">
      <formula>0</formula>
    </cfRule>
  </conditionalFormatting>
  <conditionalFormatting sqref="K10:O10">
    <cfRule type="cellIs" dxfId="418" priority="422" stopIfTrue="1" operator="lessThan">
      <formula>0</formula>
    </cfRule>
  </conditionalFormatting>
  <conditionalFormatting sqref="K11:O11">
    <cfRule type="cellIs" dxfId="417" priority="421" stopIfTrue="1" operator="lessThan">
      <formula>0</formula>
    </cfRule>
  </conditionalFormatting>
  <conditionalFormatting sqref="K13:O14">
    <cfRule type="cellIs" dxfId="416" priority="420" stopIfTrue="1" operator="lessThan">
      <formula>0</formula>
    </cfRule>
  </conditionalFormatting>
  <conditionalFormatting sqref="J16:J19">
    <cfRule type="cellIs" dxfId="415" priority="419" stopIfTrue="1" operator="lessThan">
      <formula>0</formula>
    </cfRule>
  </conditionalFormatting>
  <conditionalFormatting sqref="K16:O16">
    <cfRule type="cellIs" dxfId="414" priority="418" stopIfTrue="1" operator="lessThan">
      <formula>0</formula>
    </cfRule>
  </conditionalFormatting>
  <conditionalFormatting sqref="K18:O19">
    <cfRule type="cellIs" dxfId="413" priority="417" stopIfTrue="1" operator="lessThan">
      <formula>0</formula>
    </cfRule>
  </conditionalFormatting>
  <conditionalFormatting sqref="L17:N17">
    <cfRule type="cellIs" dxfId="412" priority="416" stopIfTrue="1" operator="lessThan">
      <formula>0</formula>
    </cfRule>
  </conditionalFormatting>
  <conditionalFormatting sqref="P9">
    <cfRule type="cellIs" dxfId="411" priority="415" stopIfTrue="1" operator="lessThan">
      <formula>0</formula>
    </cfRule>
  </conditionalFormatting>
  <conditionalFormatting sqref="P11:P14">
    <cfRule type="cellIs" dxfId="410" priority="414" stopIfTrue="1" operator="lessThan">
      <formula>0</formula>
    </cfRule>
  </conditionalFormatting>
  <conditionalFormatting sqref="Q10:T10">
    <cfRule type="cellIs" dxfId="409" priority="413" stopIfTrue="1" operator="lessThan">
      <formula>0</formula>
    </cfRule>
  </conditionalFormatting>
  <conditionalFormatting sqref="Q11:T11">
    <cfRule type="cellIs" dxfId="408" priority="412" stopIfTrue="1" operator="lessThan">
      <formula>0</formula>
    </cfRule>
  </conditionalFormatting>
  <conditionalFormatting sqref="Q13:T14">
    <cfRule type="cellIs" dxfId="407" priority="411" stopIfTrue="1" operator="lessThan">
      <formula>0</formula>
    </cfRule>
  </conditionalFormatting>
  <conditionalFormatting sqref="P18:P19">
    <cfRule type="cellIs" dxfId="406" priority="410" stopIfTrue="1" operator="lessThan">
      <formula>0</formula>
    </cfRule>
  </conditionalFormatting>
  <conditionalFormatting sqref="Q18:T19">
    <cfRule type="cellIs" dxfId="405" priority="409" stopIfTrue="1" operator="lessThan">
      <formula>0</formula>
    </cfRule>
  </conditionalFormatting>
  <conditionalFormatting sqref="U9">
    <cfRule type="cellIs" dxfId="404" priority="408" stopIfTrue="1" operator="lessThan">
      <formula>0</formula>
    </cfRule>
  </conditionalFormatting>
  <conditionalFormatting sqref="U11:U14">
    <cfRule type="cellIs" dxfId="403" priority="407" stopIfTrue="1" operator="lessThan">
      <formula>0</formula>
    </cfRule>
  </conditionalFormatting>
  <conditionalFormatting sqref="V10">
    <cfRule type="cellIs" dxfId="402" priority="406" stopIfTrue="1" operator="lessThan">
      <formula>0</formula>
    </cfRule>
  </conditionalFormatting>
  <conditionalFormatting sqref="V11">
    <cfRule type="cellIs" dxfId="401" priority="405" stopIfTrue="1" operator="lessThan">
      <formula>0</formula>
    </cfRule>
  </conditionalFormatting>
  <conditionalFormatting sqref="V13:V14">
    <cfRule type="cellIs" dxfId="400" priority="404" stopIfTrue="1" operator="lessThan">
      <formula>0</formula>
    </cfRule>
  </conditionalFormatting>
  <conditionalFormatting sqref="U18:U19">
    <cfRule type="cellIs" dxfId="399" priority="403" stopIfTrue="1" operator="lessThan">
      <formula>0</formula>
    </cfRule>
  </conditionalFormatting>
  <conditionalFormatting sqref="V18:V19">
    <cfRule type="cellIs" dxfId="398" priority="402" stopIfTrue="1" operator="lessThan">
      <formula>0</formula>
    </cfRule>
  </conditionalFormatting>
  <conditionalFormatting sqref="W10">
    <cfRule type="cellIs" dxfId="397" priority="401" stopIfTrue="1" operator="lessThan">
      <formula>0</formula>
    </cfRule>
  </conditionalFormatting>
  <conditionalFormatting sqref="W11">
    <cfRule type="cellIs" dxfId="396" priority="400" stopIfTrue="1" operator="lessThan">
      <formula>0</formula>
    </cfRule>
  </conditionalFormatting>
  <conditionalFormatting sqref="W13:W14">
    <cfRule type="cellIs" dxfId="395" priority="399" stopIfTrue="1" operator="lessThan">
      <formula>0</formula>
    </cfRule>
  </conditionalFormatting>
  <conditionalFormatting sqref="W18:W19">
    <cfRule type="cellIs" dxfId="394" priority="398" stopIfTrue="1" operator="lessThan">
      <formula>0</formula>
    </cfRule>
  </conditionalFormatting>
  <conditionalFormatting sqref="X9">
    <cfRule type="cellIs" dxfId="393" priority="397" stopIfTrue="1" operator="lessThan">
      <formula>0</formula>
    </cfRule>
  </conditionalFormatting>
  <conditionalFormatting sqref="X11:X14">
    <cfRule type="cellIs" dxfId="392" priority="396" stopIfTrue="1" operator="lessThan">
      <formula>0</formula>
    </cfRule>
  </conditionalFormatting>
  <conditionalFormatting sqref="Y10">
    <cfRule type="cellIs" dxfId="391" priority="395" stopIfTrue="1" operator="lessThan">
      <formula>0</formula>
    </cfRule>
  </conditionalFormatting>
  <conditionalFormatting sqref="Y11">
    <cfRule type="cellIs" dxfId="390" priority="394" stopIfTrue="1" operator="lessThan">
      <formula>0</formula>
    </cfRule>
  </conditionalFormatting>
  <conditionalFormatting sqref="Y13:Y14">
    <cfRule type="cellIs" dxfId="389" priority="393" stopIfTrue="1" operator="lessThan">
      <formula>0</formula>
    </cfRule>
  </conditionalFormatting>
  <conditionalFormatting sqref="X18:X19">
    <cfRule type="cellIs" dxfId="388" priority="392" stopIfTrue="1" operator="lessThan">
      <formula>0</formula>
    </cfRule>
  </conditionalFormatting>
  <conditionalFormatting sqref="Y18:Y19">
    <cfRule type="cellIs" dxfId="387" priority="391" stopIfTrue="1" operator="lessThan">
      <formula>0</formula>
    </cfRule>
  </conditionalFormatting>
  <conditionalFormatting sqref="Z10">
    <cfRule type="cellIs" dxfId="386" priority="390" stopIfTrue="1" operator="lessThan">
      <formula>0</formula>
    </cfRule>
  </conditionalFormatting>
  <conditionalFormatting sqref="Z11">
    <cfRule type="cellIs" dxfId="385" priority="389" stopIfTrue="1" operator="lessThan">
      <formula>0</formula>
    </cfRule>
  </conditionalFormatting>
  <conditionalFormatting sqref="Z13:Z14">
    <cfRule type="cellIs" dxfId="384" priority="388" stopIfTrue="1" operator="lessThan">
      <formula>0</formula>
    </cfRule>
  </conditionalFormatting>
  <conditionalFormatting sqref="AA9">
    <cfRule type="cellIs" dxfId="383" priority="386" stopIfTrue="1" operator="lessThan">
      <formula>0</formula>
    </cfRule>
  </conditionalFormatting>
  <conditionalFormatting sqref="AB10">
    <cfRule type="cellIs" dxfId="382" priority="384" stopIfTrue="1" operator="lessThan">
      <formula>0</formula>
    </cfRule>
  </conditionalFormatting>
  <conditionalFormatting sqref="AB11">
    <cfRule type="cellIs" dxfId="381" priority="383" stopIfTrue="1" operator="lessThan">
      <formula>0</formula>
    </cfRule>
  </conditionalFormatting>
  <conditionalFormatting sqref="AB13:AB14">
    <cfRule type="cellIs" dxfId="380" priority="382" stopIfTrue="1" operator="lessThan">
      <formula>0</formula>
    </cfRule>
  </conditionalFormatting>
  <conditionalFormatting sqref="AA18:AA19">
    <cfRule type="cellIs" dxfId="379" priority="381" stopIfTrue="1" operator="lessThan">
      <formula>0</formula>
    </cfRule>
  </conditionalFormatting>
  <conditionalFormatting sqref="AB18:AB19">
    <cfRule type="cellIs" dxfId="378" priority="380" stopIfTrue="1" operator="lessThan">
      <formula>0</formula>
    </cfRule>
  </conditionalFormatting>
  <conditionalFormatting sqref="AC10">
    <cfRule type="cellIs" dxfId="377" priority="379" stopIfTrue="1" operator="lessThan">
      <formula>0</formula>
    </cfRule>
  </conditionalFormatting>
  <conditionalFormatting sqref="AC11">
    <cfRule type="cellIs" dxfId="376" priority="378" stopIfTrue="1" operator="lessThan">
      <formula>0</formula>
    </cfRule>
  </conditionalFormatting>
  <conditionalFormatting sqref="AC13:AC14">
    <cfRule type="cellIs" dxfId="375" priority="377" stopIfTrue="1" operator="lessThan">
      <formula>0</formula>
    </cfRule>
  </conditionalFormatting>
  <conditionalFormatting sqref="AC18:AC19">
    <cfRule type="cellIs" dxfId="374" priority="376" stopIfTrue="1" operator="lessThan">
      <formula>0</formula>
    </cfRule>
  </conditionalFormatting>
  <conditionalFormatting sqref="AD9">
    <cfRule type="cellIs" dxfId="373" priority="375" stopIfTrue="1" operator="lessThan">
      <formula>0</formula>
    </cfRule>
  </conditionalFormatting>
  <conditionalFormatting sqref="AD11:AD14">
    <cfRule type="cellIs" dxfId="372" priority="374" stopIfTrue="1" operator="lessThan">
      <formula>0</formula>
    </cfRule>
  </conditionalFormatting>
  <conditionalFormatting sqref="AD18:AD19">
    <cfRule type="cellIs" dxfId="371" priority="373" stopIfTrue="1" operator="lessThan">
      <formula>0</formula>
    </cfRule>
  </conditionalFormatting>
  <conditionalFormatting sqref="AS57">
    <cfRule type="cellIs" dxfId="370" priority="11" stopIfTrue="1" operator="lessThan">
      <formula>0</formula>
    </cfRule>
  </conditionalFormatting>
  <conditionalFormatting sqref="AT57">
    <cfRule type="cellIs" dxfId="369" priority="10" stopIfTrue="1" operator="lessThan">
      <formula>0</formula>
    </cfRule>
  </conditionalFormatting>
  <conditionalFormatting sqref="AI9">
    <cfRule type="cellIs" dxfId="368" priority="369" stopIfTrue="1" operator="lessThan">
      <formula>0</formula>
    </cfRule>
  </conditionalFormatting>
  <conditionalFormatting sqref="AI11:AI14">
    <cfRule type="cellIs" dxfId="367" priority="368" stopIfTrue="1" operator="lessThan">
      <formula>0</formula>
    </cfRule>
  </conditionalFormatting>
  <conditionalFormatting sqref="AI18:AI19">
    <cfRule type="cellIs" dxfId="366" priority="367" stopIfTrue="1" operator="lessThan">
      <formula>0</formula>
    </cfRule>
  </conditionalFormatting>
  <conditionalFormatting sqref="AN9">
    <cfRule type="cellIs" dxfId="365" priority="366" stopIfTrue="1" operator="lessThan">
      <formula>0</formula>
    </cfRule>
  </conditionalFormatting>
  <conditionalFormatting sqref="AN11:AN14">
    <cfRule type="cellIs" dxfId="364" priority="365" stopIfTrue="1" operator="lessThan">
      <formula>0</formula>
    </cfRule>
  </conditionalFormatting>
  <conditionalFormatting sqref="AO10:AR10">
    <cfRule type="cellIs" dxfId="363" priority="364" stopIfTrue="1" operator="lessThan">
      <formula>0</formula>
    </cfRule>
  </conditionalFormatting>
  <conditionalFormatting sqref="AO11:AR11">
    <cfRule type="cellIs" dxfId="362" priority="363" stopIfTrue="1" operator="lessThan">
      <formula>0</formula>
    </cfRule>
  </conditionalFormatting>
  <conditionalFormatting sqref="AO13:AR14">
    <cfRule type="cellIs" dxfId="361" priority="362" stopIfTrue="1" operator="lessThan">
      <formula>0</formula>
    </cfRule>
  </conditionalFormatting>
  <conditionalFormatting sqref="AO18:AR19">
    <cfRule type="cellIs" dxfId="360" priority="360" stopIfTrue="1" operator="lessThan">
      <formula>0</formula>
    </cfRule>
  </conditionalFormatting>
  <conditionalFormatting sqref="AS9">
    <cfRule type="cellIs" dxfId="359" priority="359" stopIfTrue="1" operator="lessThan">
      <formula>0</formula>
    </cfRule>
  </conditionalFormatting>
  <conditionalFormatting sqref="AT9">
    <cfRule type="cellIs" dxfId="358" priority="358" stopIfTrue="1" operator="lessThan">
      <formula>0</formula>
    </cfRule>
  </conditionalFormatting>
  <conditionalFormatting sqref="AU9">
    <cfRule type="cellIs" dxfId="357" priority="357" stopIfTrue="1" operator="lessThan">
      <formula>0</formula>
    </cfRule>
  </conditionalFormatting>
  <conditionalFormatting sqref="AS11">
    <cfRule type="cellIs" dxfId="356" priority="356" stopIfTrue="1" operator="lessThan">
      <formula>0</formula>
    </cfRule>
  </conditionalFormatting>
  <conditionalFormatting sqref="AT11">
    <cfRule type="cellIs" dxfId="355" priority="355" stopIfTrue="1" operator="lessThan">
      <formula>0</formula>
    </cfRule>
  </conditionalFormatting>
  <conditionalFormatting sqref="AU11">
    <cfRule type="cellIs" dxfId="354" priority="354" stopIfTrue="1" operator="lessThan">
      <formula>0</formula>
    </cfRule>
  </conditionalFormatting>
  <conditionalFormatting sqref="AS12">
    <cfRule type="cellIs" dxfId="353" priority="353" stopIfTrue="1" operator="lessThan">
      <formula>0</formula>
    </cfRule>
  </conditionalFormatting>
  <conditionalFormatting sqref="AT12">
    <cfRule type="cellIs" dxfId="352" priority="352" stopIfTrue="1" operator="lessThan">
      <formula>0</formula>
    </cfRule>
  </conditionalFormatting>
  <conditionalFormatting sqref="AU12">
    <cfRule type="cellIs" dxfId="351" priority="351" stopIfTrue="1" operator="lessThan">
      <formula>0</formula>
    </cfRule>
  </conditionalFormatting>
  <conditionalFormatting sqref="AS13">
    <cfRule type="cellIs" dxfId="350" priority="350" stopIfTrue="1" operator="lessThan">
      <formula>0</formula>
    </cfRule>
  </conditionalFormatting>
  <conditionalFormatting sqref="AT13">
    <cfRule type="cellIs" dxfId="349" priority="349" stopIfTrue="1" operator="lessThan">
      <formula>0</formula>
    </cfRule>
  </conditionalFormatting>
  <conditionalFormatting sqref="AU13">
    <cfRule type="cellIs" dxfId="348" priority="348" stopIfTrue="1" operator="lessThan">
      <formula>0</formula>
    </cfRule>
  </conditionalFormatting>
  <conditionalFormatting sqref="AS14">
    <cfRule type="cellIs" dxfId="347" priority="347" stopIfTrue="1" operator="lessThan">
      <formula>0</formula>
    </cfRule>
  </conditionalFormatting>
  <conditionalFormatting sqref="AT14">
    <cfRule type="cellIs" dxfId="346" priority="346" stopIfTrue="1" operator="lessThan">
      <formula>0</formula>
    </cfRule>
  </conditionalFormatting>
  <conditionalFormatting sqref="AU14">
    <cfRule type="cellIs" dxfId="345" priority="345" stopIfTrue="1" operator="lessThan">
      <formula>0</formula>
    </cfRule>
  </conditionalFormatting>
  <conditionalFormatting sqref="AS18">
    <cfRule type="cellIs" dxfId="344" priority="344" stopIfTrue="1" operator="lessThan">
      <formula>0</formula>
    </cfRule>
  </conditionalFormatting>
  <conditionalFormatting sqref="AT18">
    <cfRule type="cellIs" dxfId="343" priority="343" stopIfTrue="1" operator="lessThan">
      <formula>0</formula>
    </cfRule>
  </conditionalFormatting>
  <conditionalFormatting sqref="AU18">
    <cfRule type="cellIs" dxfId="342" priority="342" stopIfTrue="1" operator="lessThan">
      <formula>0</formula>
    </cfRule>
  </conditionalFormatting>
  <conditionalFormatting sqref="AS19">
    <cfRule type="cellIs" dxfId="341" priority="341" stopIfTrue="1" operator="lessThan">
      <formula>0</formula>
    </cfRule>
  </conditionalFormatting>
  <conditionalFormatting sqref="AT19">
    <cfRule type="cellIs" dxfId="340" priority="340" stopIfTrue="1" operator="lessThan">
      <formula>0</formula>
    </cfRule>
  </conditionalFormatting>
  <conditionalFormatting sqref="AU19">
    <cfRule type="cellIs" dxfId="339" priority="339" stopIfTrue="1" operator="lessThan">
      <formula>0</formula>
    </cfRule>
  </conditionalFormatting>
  <conditionalFormatting sqref="J23">
    <cfRule type="cellIs" dxfId="338" priority="338" stopIfTrue="1" operator="lessThan">
      <formula>0</formula>
    </cfRule>
  </conditionalFormatting>
  <conditionalFormatting sqref="J26">
    <cfRule type="cellIs" dxfId="337" priority="337" stopIfTrue="1" operator="lessThan">
      <formula>0</formula>
    </cfRule>
  </conditionalFormatting>
  <conditionalFormatting sqref="J28">
    <cfRule type="cellIs" dxfId="336" priority="336" stopIfTrue="1" operator="lessThan">
      <formula>0</formula>
    </cfRule>
  </conditionalFormatting>
  <conditionalFormatting sqref="J30">
    <cfRule type="cellIs" dxfId="335" priority="335" stopIfTrue="1" operator="lessThan">
      <formula>0</formula>
    </cfRule>
  </conditionalFormatting>
  <conditionalFormatting sqref="J32">
    <cfRule type="cellIs" dxfId="334" priority="334" stopIfTrue="1" operator="lessThan">
      <formula>0</formula>
    </cfRule>
  </conditionalFormatting>
  <conditionalFormatting sqref="J34">
    <cfRule type="cellIs" dxfId="333" priority="333" stopIfTrue="1" operator="lessThan">
      <formula>0</formula>
    </cfRule>
  </conditionalFormatting>
  <conditionalFormatting sqref="J38">
    <cfRule type="cellIs" dxfId="332" priority="332" stopIfTrue="1" operator="lessThan">
      <formula>0</formula>
    </cfRule>
  </conditionalFormatting>
  <conditionalFormatting sqref="J41">
    <cfRule type="cellIs" dxfId="331" priority="331" stopIfTrue="1" operator="lessThan">
      <formula>0</formula>
    </cfRule>
  </conditionalFormatting>
  <conditionalFormatting sqref="J43">
    <cfRule type="cellIs" dxfId="330" priority="330" stopIfTrue="1" operator="lessThan">
      <formula>0</formula>
    </cfRule>
  </conditionalFormatting>
  <conditionalFormatting sqref="J47">
    <cfRule type="cellIs" dxfId="329" priority="329" stopIfTrue="1" operator="lessThan">
      <formula>0</formula>
    </cfRule>
  </conditionalFormatting>
  <conditionalFormatting sqref="J50">
    <cfRule type="cellIs" dxfId="328" priority="328" stopIfTrue="1" operator="lessThan">
      <formula>0</formula>
    </cfRule>
  </conditionalFormatting>
  <conditionalFormatting sqref="K24:O24">
    <cfRule type="cellIs" dxfId="327" priority="327" stopIfTrue="1" operator="lessThan">
      <formula>0</formula>
    </cfRule>
  </conditionalFormatting>
  <conditionalFormatting sqref="K27:O27">
    <cfRule type="cellIs" dxfId="326" priority="326" stopIfTrue="1" operator="lessThan">
      <formula>0</formula>
    </cfRule>
  </conditionalFormatting>
  <conditionalFormatting sqref="K31:O31">
    <cfRule type="cellIs" dxfId="325" priority="325" stopIfTrue="1" operator="lessThan">
      <formula>0</formula>
    </cfRule>
  </conditionalFormatting>
  <conditionalFormatting sqref="K35:O35">
    <cfRule type="cellIs" dxfId="324" priority="324" stopIfTrue="1" operator="lessThan">
      <formula>0</formula>
    </cfRule>
  </conditionalFormatting>
  <conditionalFormatting sqref="K39:O39">
    <cfRule type="cellIs" dxfId="323" priority="323" stopIfTrue="1" operator="lessThan">
      <formula>0</formula>
    </cfRule>
  </conditionalFormatting>
  <conditionalFormatting sqref="K42:O42">
    <cfRule type="cellIs" dxfId="322" priority="322" stopIfTrue="1" operator="lessThan">
      <formula>0</formula>
    </cfRule>
  </conditionalFormatting>
  <conditionalFormatting sqref="J36">
    <cfRule type="cellIs" dxfId="321" priority="321" stopIfTrue="1" operator="lessThan">
      <formula>0</formula>
    </cfRule>
  </conditionalFormatting>
  <conditionalFormatting sqref="K36:O36">
    <cfRule type="cellIs" dxfId="320" priority="320" stopIfTrue="1" operator="lessThan">
      <formula>0</formula>
    </cfRule>
  </conditionalFormatting>
  <conditionalFormatting sqref="J45">
    <cfRule type="cellIs" dxfId="319" priority="319" stopIfTrue="1" operator="lessThan">
      <formula>0</formula>
    </cfRule>
  </conditionalFormatting>
  <conditionalFormatting sqref="K45:O45">
    <cfRule type="cellIs" dxfId="318" priority="318" stopIfTrue="1" operator="lessThan">
      <formula>0</formula>
    </cfRule>
  </conditionalFormatting>
  <conditionalFormatting sqref="J46">
    <cfRule type="cellIs" dxfId="317" priority="317" stopIfTrue="1" operator="lessThan">
      <formula>0</formula>
    </cfRule>
  </conditionalFormatting>
  <conditionalFormatting sqref="K46:O46">
    <cfRule type="cellIs" dxfId="316" priority="316" stopIfTrue="1" operator="lessThan">
      <formula>0</formula>
    </cfRule>
  </conditionalFormatting>
  <conditionalFormatting sqref="J49">
    <cfRule type="cellIs" dxfId="315" priority="315" stopIfTrue="1" operator="lessThan">
      <formula>0</formula>
    </cfRule>
  </conditionalFormatting>
  <conditionalFormatting sqref="K49:O49">
    <cfRule type="cellIs" dxfId="314" priority="314" stopIfTrue="1" operator="lessThan">
      <formula>0</formula>
    </cfRule>
  </conditionalFormatting>
  <conditionalFormatting sqref="J51">
    <cfRule type="cellIs" dxfId="313" priority="313" stopIfTrue="1" operator="lessThan">
      <formula>0</formula>
    </cfRule>
  </conditionalFormatting>
  <conditionalFormatting sqref="K51:O51">
    <cfRule type="cellIs" dxfId="312" priority="312" stopIfTrue="1" operator="lessThan">
      <formula>0</formula>
    </cfRule>
  </conditionalFormatting>
  <conditionalFormatting sqref="J52">
    <cfRule type="cellIs" dxfId="311" priority="311" stopIfTrue="1" operator="lessThan">
      <formula>0</formula>
    </cfRule>
  </conditionalFormatting>
  <conditionalFormatting sqref="K52:O52">
    <cfRule type="cellIs" dxfId="310" priority="310" stopIfTrue="1" operator="lessThan">
      <formula>0</formula>
    </cfRule>
  </conditionalFormatting>
  <conditionalFormatting sqref="J53">
    <cfRule type="cellIs" dxfId="309" priority="309" stopIfTrue="1" operator="lessThan">
      <formula>0</formula>
    </cfRule>
  </conditionalFormatting>
  <conditionalFormatting sqref="K53:O53">
    <cfRule type="cellIs" dxfId="308" priority="308" stopIfTrue="1" operator="lessThan">
      <formula>0</formula>
    </cfRule>
  </conditionalFormatting>
  <conditionalFormatting sqref="P23">
    <cfRule type="cellIs" dxfId="307" priority="307" stopIfTrue="1" operator="lessThan">
      <formula>0</formula>
    </cfRule>
  </conditionalFormatting>
  <conditionalFormatting sqref="P26">
    <cfRule type="cellIs" dxfId="306" priority="306" stopIfTrue="1" operator="lessThan">
      <formula>0</formula>
    </cfRule>
  </conditionalFormatting>
  <conditionalFormatting sqref="P28">
    <cfRule type="cellIs" dxfId="305" priority="305" stopIfTrue="1" operator="lessThan">
      <formula>0</formula>
    </cfRule>
  </conditionalFormatting>
  <conditionalFormatting sqref="P30">
    <cfRule type="cellIs" dxfId="304" priority="304" stopIfTrue="1" operator="lessThan">
      <formula>0</formula>
    </cfRule>
  </conditionalFormatting>
  <conditionalFormatting sqref="P32">
    <cfRule type="cellIs" dxfId="303" priority="303" stopIfTrue="1" operator="lessThan">
      <formula>0</formula>
    </cfRule>
  </conditionalFormatting>
  <conditionalFormatting sqref="P34">
    <cfRule type="cellIs" dxfId="302" priority="302" stopIfTrue="1" operator="lessThan">
      <formula>0</formula>
    </cfRule>
  </conditionalFormatting>
  <conditionalFormatting sqref="P38">
    <cfRule type="cellIs" dxfId="301" priority="301" stopIfTrue="1" operator="lessThan">
      <formula>0</formula>
    </cfRule>
  </conditionalFormatting>
  <conditionalFormatting sqref="P41">
    <cfRule type="cellIs" dxfId="300" priority="300" stopIfTrue="1" operator="lessThan">
      <formula>0</formula>
    </cfRule>
  </conditionalFormatting>
  <conditionalFormatting sqref="P43">
    <cfRule type="cellIs" dxfId="299" priority="299" stopIfTrue="1" operator="lessThan">
      <formula>0</formula>
    </cfRule>
  </conditionalFormatting>
  <conditionalFormatting sqref="P47">
    <cfRule type="cellIs" dxfId="298" priority="298" stopIfTrue="1" operator="lessThan">
      <formula>0</formula>
    </cfRule>
  </conditionalFormatting>
  <conditionalFormatting sqref="P50">
    <cfRule type="cellIs" dxfId="297" priority="297" stopIfTrue="1" operator="lessThan">
      <formula>0</formula>
    </cfRule>
  </conditionalFormatting>
  <conditionalFormatting sqref="Q24:T24">
    <cfRule type="cellIs" dxfId="296" priority="296" stopIfTrue="1" operator="lessThan">
      <formula>0</formula>
    </cfRule>
  </conditionalFormatting>
  <conditionalFormatting sqref="Q27:T27">
    <cfRule type="cellIs" dxfId="295" priority="295" stopIfTrue="1" operator="lessThan">
      <formula>0</formula>
    </cfRule>
  </conditionalFormatting>
  <conditionalFormatting sqref="Q31:T31">
    <cfRule type="cellIs" dxfId="294" priority="294" stopIfTrue="1" operator="lessThan">
      <formula>0</formula>
    </cfRule>
  </conditionalFormatting>
  <conditionalFormatting sqref="Q35:T35">
    <cfRule type="cellIs" dxfId="293" priority="293" stopIfTrue="1" operator="lessThan">
      <formula>0</formula>
    </cfRule>
  </conditionalFormatting>
  <conditionalFormatting sqref="Q39:T39">
    <cfRule type="cellIs" dxfId="292" priority="292" stopIfTrue="1" operator="lessThan">
      <formula>0</formula>
    </cfRule>
  </conditionalFormatting>
  <conditionalFormatting sqref="Q42:T42">
    <cfRule type="cellIs" dxfId="291" priority="291" stopIfTrue="1" operator="lessThan">
      <formula>0</formula>
    </cfRule>
  </conditionalFormatting>
  <conditionalFormatting sqref="P36">
    <cfRule type="cellIs" dxfId="290" priority="290" stopIfTrue="1" operator="lessThan">
      <formula>0</formula>
    </cfRule>
  </conditionalFormatting>
  <conditionalFormatting sqref="Q36:T36">
    <cfRule type="cellIs" dxfId="289" priority="289" stopIfTrue="1" operator="lessThan">
      <formula>0</formula>
    </cfRule>
  </conditionalFormatting>
  <conditionalFormatting sqref="P45">
    <cfRule type="cellIs" dxfId="288" priority="288" stopIfTrue="1" operator="lessThan">
      <formula>0</formula>
    </cfRule>
  </conditionalFormatting>
  <conditionalFormatting sqref="Q45:T45">
    <cfRule type="cellIs" dxfId="287" priority="287" stopIfTrue="1" operator="lessThan">
      <formula>0</formula>
    </cfRule>
  </conditionalFormatting>
  <conditionalFormatting sqref="P46">
    <cfRule type="cellIs" dxfId="286" priority="286" stopIfTrue="1" operator="lessThan">
      <formula>0</formula>
    </cfRule>
  </conditionalFormatting>
  <conditionalFormatting sqref="Q46:T46">
    <cfRule type="cellIs" dxfId="285" priority="285" stopIfTrue="1" operator="lessThan">
      <formula>0</formula>
    </cfRule>
  </conditionalFormatting>
  <conditionalFormatting sqref="P49">
    <cfRule type="cellIs" dxfId="284" priority="284" stopIfTrue="1" operator="lessThan">
      <formula>0</formula>
    </cfRule>
  </conditionalFormatting>
  <conditionalFormatting sqref="Q49:T49">
    <cfRule type="cellIs" dxfId="283" priority="283" stopIfTrue="1" operator="lessThan">
      <formula>0</formula>
    </cfRule>
  </conditionalFormatting>
  <conditionalFormatting sqref="P51">
    <cfRule type="cellIs" dxfId="282" priority="282" stopIfTrue="1" operator="lessThan">
      <formula>0</formula>
    </cfRule>
  </conditionalFormatting>
  <conditionalFormatting sqref="Q51:T51">
    <cfRule type="cellIs" dxfId="281" priority="281" stopIfTrue="1" operator="lessThan">
      <formula>0</formula>
    </cfRule>
  </conditionalFormatting>
  <conditionalFormatting sqref="P52">
    <cfRule type="cellIs" dxfId="280" priority="280" stopIfTrue="1" operator="lessThan">
      <formula>0</formula>
    </cfRule>
  </conditionalFormatting>
  <conditionalFormatting sqref="Q52:T52">
    <cfRule type="cellIs" dxfId="279" priority="279" stopIfTrue="1" operator="lessThan">
      <formula>0</formula>
    </cfRule>
  </conditionalFormatting>
  <conditionalFormatting sqref="P53">
    <cfRule type="cellIs" dxfId="278" priority="278" stopIfTrue="1" operator="lessThan">
      <formula>0</formula>
    </cfRule>
  </conditionalFormatting>
  <conditionalFormatting sqref="Q53:T53">
    <cfRule type="cellIs" dxfId="277" priority="277" stopIfTrue="1" operator="lessThan">
      <formula>0</formula>
    </cfRule>
  </conditionalFormatting>
  <conditionalFormatting sqref="U23">
    <cfRule type="cellIs" dxfId="276" priority="276" stopIfTrue="1" operator="lessThan">
      <formula>0</formula>
    </cfRule>
  </conditionalFormatting>
  <conditionalFormatting sqref="U26">
    <cfRule type="cellIs" dxfId="275" priority="275" stopIfTrue="1" operator="lessThan">
      <formula>0</formula>
    </cfRule>
  </conditionalFormatting>
  <conditionalFormatting sqref="U28">
    <cfRule type="cellIs" dxfId="274" priority="274" stopIfTrue="1" operator="lessThan">
      <formula>0</formula>
    </cfRule>
  </conditionalFormatting>
  <conditionalFormatting sqref="U30">
    <cfRule type="cellIs" dxfId="273" priority="273" stopIfTrue="1" operator="lessThan">
      <formula>0</formula>
    </cfRule>
  </conditionalFormatting>
  <conditionalFormatting sqref="U32">
    <cfRule type="cellIs" dxfId="272" priority="272" stopIfTrue="1" operator="lessThan">
      <formula>0</formula>
    </cfRule>
  </conditionalFormatting>
  <conditionalFormatting sqref="U34">
    <cfRule type="cellIs" dxfId="271" priority="271" stopIfTrue="1" operator="lessThan">
      <formula>0</formula>
    </cfRule>
  </conditionalFormatting>
  <conditionalFormatting sqref="U38">
    <cfRule type="cellIs" dxfId="270" priority="270" stopIfTrue="1" operator="lessThan">
      <formula>0</formula>
    </cfRule>
  </conditionalFormatting>
  <conditionalFormatting sqref="U41">
    <cfRule type="cellIs" dxfId="269" priority="269" stopIfTrue="1" operator="lessThan">
      <formula>0</formula>
    </cfRule>
  </conditionalFormatting>
  <conditionalFormatting sqref="U43">
    <cfRule type="cellIs" dxfId="268" priority="268" stopIfTrue="1" operator="lessThan">
      <formula>0</formula>
    </cfRule>
  </conditionalFormatting>
  <conditionalFormatting sqref="U47">
    <cfRule type="cellIs" dxfId="267" priority="267" stopIfTrue="1" operator="lessThan">
      <formula>0</formula>
    </cfRule>
  </conditionalFormatting>
  <conditionalFormatting sqref="U50">
    <cfRule type="cellIs" dxfId="266" priority="266" stopIfTrue="1" operator="lessThan">
      <formula>0</formula>
    </cfRule>
  </conditionalFormatting>
  <conditionalFormatting sqref="V24:W24">
    <cfRule type="cellIs" dxfId="265" priority="265" stopIfTrue="1" operator="lessThan">
      <formula>0</formula>
    </cfRule>
  </conditionalFormatting>
  <conditionalFormatting sqref="V27:W27">
    <cfRule type="cellIs" dxfId="264" priority="264" stopIfTrue="1" operator="lessThan">
      <formula>0</formula>
    </cfRule>
  </conditionalFormatting>
  <conditionalFormatting sqref="V31:W31">
    <cfRule type="cellIs" dxfId="263" priority="263" stopIfTrue="1" operator="lessThan">
      <formula>0</formula>
    </cfRule>
  </conditionalFormatting>
  <conditionalFormatting sqref="V35:W35">
    <cfRule type="cellIs" dxfId="262" priority="262" stopIfTrue="1" operator="lessThan">
      <formula>0</formula>
    </cfRule>
  </conditionalFormatting>
  <conditionalFormatting sqref="V39:W39">
    <cfRule type="cellIs" dxfId="261" priority="261" stopIfTrue="1" operator="lessThan">
      <formula>0</formula>
    </cfRule>
  </conditionalFormatting>
  <conditionalFormatting sqref="V42:W42">
    <cfRule type="cellIs" dxfId="260" priority="260" stopIfTrue="1" operator="lessThan">
      <formula>0</formula>
    </cfRule>
  </conditionalFormatting>
  <conditionalFormatting sqref="U36">
    <cfRule type="cellIs" dxfId="259" priority="259" stopIfTrue="1" operator="lessThan">
      <formula>0</formula>
    </cfRule>
  </conditionalFormatting>
  <conditionalFormatting sqref="V36:W36">
    <cfRule type="cellIs" dxfId="258" priority="258" stopIfTrue="1" operator="lessThan">
      <formula>0</formula>
    </cfRule>
  </conditionalFormatting>
  <conditionalFormatting sqref="U45">
    <cfRule type="cellIs" dxfId="257" priority="257" stopIfTrue="1" operator="lessThan">
      <formula>0</formula>
    </cfRule>
  </conditionalFormatting>
  <conditionalFormatting sqref="V45:W45">
    <cfRule type="cellIs" dxfId="256" priority="256" stopIfTrue="1" operator="lessThan">
      <formula>0</formula>
    </cfRule>
  </conditionalFormatting>
  <conditionalFormatting sqref="U46">
    <cfRule type="cellIs" dxfId="255" priority="255" stopIfTrue="1" operator="lessThan">
      <formula>0</formula>
    </cfRule>
  </conditionalFormatting>
  <conditionalFormatting sqref="V46:W46">
    <cfRule type="cellIs" dxfId="254" priority="254" stopIfTrue="1" operator="lessThan">
      <formula>0</formula>
    </cfRule>
  </conditionalFormatting>
  <conditionalFormatting sqref="U49">
    <cfRule type="cellIs" dxfId="253" priority="253" stopIfTrue="1" operator="lessThan">
      <formula>0</formula>
    </cfRule>
  </conditionalFormatting>
  <conditionalFormatting sqref="V49:W49">
    <cfRule type="cellIs" dxfId="252" priority="252" stopIfTrue="1" operator="lessThan">
      <formula>0</formula>
    </cfRule>
  </conditionalFormatting>
  <conditionalFormatting sqref="U51">
    <cfRule type="cellIs" dxfId="251" priority="251" stopIfTrue="1" operator="lessThan">
      <formula>0</formula>
    </cfRule>
  </conditionalFormatting>
  <conditionalFormatting sqref="V51:W51">
    <cfRule type="cellIs" dxfId="250" priority="250" stopIfTrue="1" operator="lessThan">
      <formula>0</formula>
    </cfRule>
  </conditionalFormatting>
  <conditionalFormatting sqref="U52">
    <cfRule type="cellIs" dxfId="249" priority="249" stopIfTrue="1" operator="lessThan">
      <formula>0</formula>
    </cfRule>
  </conditionalFormatting>
  <conditionalFormatting sqref="V52:W52">
    <cfRule type="cellIs" dxfId="248" priority="248" stopIfTrue="1" operator="lessThan">
      <formula>0</formula>
    </cfRule>
  </conditionalFormatting>
  <conditionalFormatting sqref="U53">
    <cfRule type="cellIs" dxfId="247" priority="247" stopIfTrue="1" operator="lessThan">
      <formula>0</formula>
    </cfRule>
  </conditionalFormatting>
  <conditionalFormatting sqref="V53:W53">
    <cfRule type="cellIs" dxfId="246" priority="246" stopIfTrue="1" operator="lessThan">
      <formula>0</formula>
    </cfRule>
  </conditionalFormatting>
  <conditionalFormatting sqref="X23">
    <cfRule type="cellIs" dxfId="245" priority="245" stopIfTrue="1" operator="lessThan">
      <formula>0</formula>
    </cfRule>
  </conditionalFormatting>
  <conditionalFormatting sqref="X26">
    <cfRule type="cellIs" dxfId="244" priority="244" stopIfTrue="1" operator="lessThan">
      <formula>0</formula>
    </cfRule>
  </conditionalFormatting>
  <conditionalFormatting sqref="X28">
    <cfRule type="cellIs" dxfId="243" priority="243" stopIfTrue="1" operator="lessThan">
      <formula>0</formula>
    </cfRule>
  </conditionalFormatting>
  <conditionalFormatting sqref="X30">
    <cfRule type="cellIs" dxfId="242" priority="242" stopIfTrue="1" operator="lessThan">
      <formula>0</formula>
    </cfRule>
  </conditionalFormatting>
  <conditionalFormatting sqref="X32">
    <cfRule type="cellIs" dxfId="241" priority="241" stopIfTrue="1" operator="lessThan">
      <formula>0</formula>
    </cfRule>
  </conditionalFormatting>
  <conditionalFormatting sqref="X34">
    <cfRule type="cellIs" dxfId="240" priority="240" stopIfTrue="1" operator="lessThan">
      <formula>0</formula>
    </cfRule>
  </conditionalFormatting>
  <conditionalFormatting sqref="X38">
    <cfRule type="cellIs" dxfId="239" priority="239" stopIfTrue="1" operator="lessThan">
      <formula>0</formula>
    </cfRule>
  </conditionalFormatting>
  <conditionalFormatting sqref="X41">
    <cfRule type="cellIs" dxfId="238" priority="238" stopIfTrue="1" operator="lessThan">
      <formula>0</formula>
    </cfRule>
  </conditionalFormatting>
  <conditionalFormatting sqref="X43">
    <cfRule type="cellIs" dxfId="237" priority="237" stopIfTrue="1" operator="lessThan">
      <formula>0</formula>
    </cfRule>
  </conditionalFormatting>
  <conditionalFormatting sqref="X47">
    <cfRule type="cellIs" dxfId="236" priority="236" stopIfTrue="1" operator="lessThan">
      <formula>0</formula>
    </cfRule>
  </conditionalFormatting>
  <conditionalFormatting sqref="X50">
    <cfRule type="cellIs" dxfId="235" priority="235" stopIfTrue="1" operator="lessThan">
      <formula>0</formula>
    </cfRule>
  </conditionalFormatting>
  <conditionalFormatting sqref="Y24:Z24">
    <cfRule type="cellIs" dxfId="234" priority="234" stopIfTrue="1" operator="lessThan">
      <formula>0</formula>
    </cfRule>
  </conditionalFormatting>
  <conditionalFormatting sqref="Y27:Z27">
    <cfRule type="cellIs" dxfId="233" priority="233" stopIfTrue="1" operator="lessThan">
      <formula>0</formula>
    </cfRule>
  </conditionalFormatting>
  <conditionalFormatting sqref="Y31:Z31">
    <cfRule type="cellIs" dxfId="232" priority="232" stopIfTrue="1" operator="lessThan">
      <formula>0</formula>
    </cfRule>
  </conditionalFormatting>
  <conditionalFormatting sqref="Y35:Z35">
    <cfRule type="cellIs" dxfId="231" priority="231" stopIfTrue="1" operator="lessThan">
      <formula>0</formula>
    </cfRule>
  </conditionalFormatting>
  <conditionalFormatting sqref="Y39:Z39">
    <cfRule type="cellIs" dxfId="230" priority="230" stopIfTrue="1" operator="lessThan">
      <formula>0</formula>
    </cfRule>
  </conditionalFormatting>
  <conditionalFormatting sqref="Y42:Z42">
    <cfRule type="cellIs" dxfId="229" priority="229" stopIfTrue="1" operator="lessThan">
      <formula>0</formula>
    </cfRule>
  </conditionalFormatting>
  <conditionalFormatting sqref="X36">
    <cfRule type="cellIs" dxfId="228" priority="228" stopIfTrue="1" operator="lessThan">
      <formula>0</formula>
    </cfRule>
  </conditionalFormatting>
  <conditionalFormatting sqref="Y36:Z36">
    <cfRule type="cellIs" dxfId="227" priority="227" stopIfTrue="1" operator="lessThan">
      <formula>0</formula>
    </cfRule>
  </conditionalFormatting>
  <conditionalFormatting sqref="X45">
    <cfRule type="cellIs" dxfId="226" priority="226" stopIfTrue="1" operator="lessThan">
      <formula>0</formula>
    </cfRule>
  </conditionalFormatting>
  <conditionalFormatting sqref="Y45:Z45">
    <cfRule type="cellIs" dxfId="225" priority="225" stopIfTrue="1" operator="lessThan">
      <formula>0</formula>
    </cfRule>
  </conditionalFormatting>
  <conditionalFormatting sqref="X46">
    <cfRule type="cellIs" dxfId="224" priority="224" stopIfTrue="1" operator="lessThan">
      <formula>0</formula>
    </cfRule>
  </conditionalFormatting>
  <conditionalFormatting sqref="Y46:Z46">
    <cfRule type="cellIs" dxfId="223" priority="223" stopIfTrue="1" operator="lessThan">
      <formula>0</formula>
    </cfRule>
  </conditionalFormatting>
  <conditionalFormatting sqref="X49">
    <cfRule type="cellIs" dxfId="222" priority="222" stopIfTrue="1" operator="lessThan">
      <formula>0</formula>
    </cfRule>
  </conditionalFormatting>
  <conditionalFormatting sqref="Y49:Z49">
    <cfRule type="cellIs" dxfId="221" priority="221" stopIfTrue="1" operator="lessThan">
      <formula>0</formula>
    </cfRule>
  </conditionalFormatting>
  <conditionalFormatting sqref="X51">
    <cfRule type="cellIs" dxfId="220" priority="220" stopIfTrue="1" operator="lessThan">
      <formula>0</formula>
    </cfRule>
  </conditionalFormatting>
  <conditionalFormatting sqref="Y51:Z51">
    <cfRule type="cellIs" dxfId="219" priority="219" stopIfTrue="1" operator="lessThan">
      <formula>0</formula>
    </cfRule>
  </conditionalFormatting>
  <conditionalFormatting sqref="X52">
    <cfRule type="cellIs" dxfId="218" priority="218" stopIfTrue="1" operator="lessThan">
      <formula>0</formula>
    </cfRule>
  </conditionalFormatting>
  <conditionalFormatting sqref="Y52:Z52">
    <cfRule type="cellIs" dxfId="217" priority="217" stopIfTrue="1" operator="lessThan">
      <formula>0</formula>
    </cfRule>
  </conditionalFormatting>
  <conditionalFormatting sqref="X53">
    <cfRule type="cellIs" dxfId="216" priority="216" stopIfTrue="1" operator="lessThan">
      <formula>0</formula>
    </cfRule>
  </conditionalFormatting>
  <conditionalFormatting sqref="Y53:Z53">
    <cfRule type="cellIs" dxfId="215" priority="215" stopIfTrue="1" operator="lessThan">
      <formula>0</formula>
    </cfRule>
  </conditionalFormatting>
  <conditionalFormatting sqref="AA23">
    <cfRule type="cellIs" dxfId="214" priority="214" stopIfTrue="1" operator="lessThan">
      <formula>0</formula>
    </cfRule>
  </conditionalFormatting>
  <conditionalFormatting sqref="AA26">
    <cfRule type="cellIs" dxfId="213" priority="213" stopIfTrue="1" operator="lessThan">
      <formula>0</formula>
    </cfRule>
  </conditionalFormatting>
  <conditionalFormatting sqref="AA28">
    <cfRule type="cellIs" dxfId="212" priority="212" stopIfTrue="1" operator="lessThan">
      <formula>0</formula>
    </cfRule>
  </conditionalFormatting>
  <conditionalFormatting sqref="AA30">
    <cfRule type="cellIs" dxfId="211" priority="211" stopIfTrue="1" operator="lessThan">
      <formula>0</formula>
    </cfRule>
  </conditionalFormatting>
  <conditionalFormatting sqref="AA32">
    <cfRule type="cellIs" dxfId="210" priority="210" stopIfTrue="1" operator="lessThan">
      <formula>0</formula>
    </cfRule>
  </conditionalFormatting>
  <conditionalFormatting sqref="AA34">
    <cfRule type="cellIs" dxfId="209" priority="209" stopIfTrue="1" operator="lessThan">
      <formula>0</formula>
    </cfRule>
  </conditionalFormatting>
  <conditionalFormatting sqref="AA38">
    <cfRule type="cellIs" dxfId="208" priority="208" stopIfTrue="1" operator="lessThan">
      <formula>0</formula>
    </cfRule>
  </conditionalFormatting>
  <conditionalFormatting sqref="AA41">
    <cfRule type="cellIs" dxfId="207" priority="207" stopIfTrue="1" operator="lessThan">
      <formula>0</formula>
    </cfRule>
  </conditionalFormatting>
  <conditionalFormatting sqref="AA43">
    <cfRule type="cellIs" dxfId="206" priority="206" stopIfTrue="1" operator="lessThan">
      <formula>0</formula>
    </cfRule>
  </conditionalFormatting>
  <conditionalFormatting sqref="AA47">
    <cfRule type="cellIs" dxfId="205" priority="205" stopIfTrue="1" operator="lessThan">
      <formula>0</formula>
    </cfRule>
  </conditionalFormatting>
  <conditionalFormatting sqref="AA50">
    <cfRule type="cellIs" dxfId="204" priority="204" stopIfTrue="1" operator="lessThan">
      <formula>0</formula>
    </cfRule>
  </conditionalFormatting>
  <conditionalFormatting sqref="AB24:AC24">
    <cfRule type="cellIs" dxfId="203" priority="203" stopIfTrue="1" operator="lessThan">
      <formula>0</formula>
    </cfRule>
  </conditionalFormatting>
  <conditionalFormatting sqref="AB27:AC27">
    <cfRule type="cellIs" dxfId="202" priority="202" stopIfTrue="1" operator="lessThan">
      <formula>0</formula>
    </cfRule>
  </conditionalFormatting>
  <conditionalFormatting sqref="AB31:AC31">
    <cfRule type="cellIs" dxfId="201" priority="201" stopIfTrue="1" operator="lessThan">
      <formula>0</formula>
    </cfRule>
  </conditionalFormatting>
  <conditionalFormatting sqref="AB35:AC35">
    <cfRule type="cellIs" dxfId="200" priority="200" stopIfTrue="1" operator="lessThan">
      <formula>0</formula>
    </cfRule>
  </conditionalFormatting>
  <conditionalFormatting sqref="AB39:AC39">
    <cfRule type="cellIs" dxfId="199" priority="199" stopIfTrue="1" operator="lessThan">
      <formula>0</formula>
    </cfRule>
  </conditionalFormatting>
  <conditionalFormatting sqref="AB42:AC42">
    <cfRule type="cellIs" dxfId="198" priority="198" stopIfTrue="1" operator="lessThan">
      <formula>0</formula>
    </cfRule>
  </conditionalFormatting>
  <conditionalFormatting sqref="AA36">
    <cfRule type="cellIs" dxfId="197" priority="197" stopIfTrue="1" operator="lessThan">
      <formula>0</formula>
    </cfRule>
  </conditionalFormatting>
  <conditionalFormatting sqref="AB36:AC36">
    <cfRule type="cellIs" dxfId="196" priority="196" stopIfTrue="1" operator="lessThan">
      <formula>0</formula>
    </cfRule>
  </conditionalFormatting>
  <conditionalFormatting sqref="AA45">
    <cfRule type="cellIs" dxfId="195" priority="195" stopIfTrue="1" operator="lessThan">
      <formula>0</formula>
    </cfRule>
  </conditionalFormatting>
  <conditionalFormatting sqref="AB45:AC45">
    <cfRule type="cellIs" dxfId="194" priority="194" stopIfTrue="1" operator="lessThan">
      <formula>0</formula>
    </cfRule>
  </conditionalFormatting>
  <conditionalFormatting sqref="AA46">
    <cfRule type="cellIs" dxfId="193" priority="193" stopIfTrue="1" operator="lessThan">
      <formula>0</formula>
    </cfRule>
  </conditionalFormatting>
  <conditionalFormatting sqref="AB46:AC46">
    <cfRule type="cellIs" dxfId="192" priority="192" stopIfTrue="1" operator="lessThan">
      <formula>0</formula>
    </cfRule>
  </conditionalFormatting>
  <conditionalFormatting sqref="AA49">
    <cfRule type="cellIs" dxfId="191" priority="191" stopIfTrue="1" operator="lessThan">
      <formula>0</formula>
    </cfRule>
  </conditionalFormatting>
  <conditionalFormatting sqref="AB49:AC49">
    <cfRule type="cellIs" dxfId="190" priority="190" stopIfTrue="1" operator="lessThan">
      <formula>0</formula>
    </cfRule>
  </conditionalFormatting>
  <conditionalFormatting sqref="AA51">
    <cfRule type="cellIs" dxfId="189" priority="189" stopIfTrue="1" operator="lessThan">
      <formula>0</formula>
    </cfRule>
  </conditionalFormatting>
  <conditionalFormatting sqref="AB51:AC51">
    <cfRule type="cellIs" dxfId="188" priority="188" stopIfTrue="1" operator="lessThan">
      <formula>0</formula>
    </cfRule>
  </conditionalFormatting>
  <conditionalFormatting sqref="AA52">
    <cfRule type="cellIs" dxfId="187" priority="187" stopIfTrue="1" operator="lessThan">
      <formula>0</formula>
    </cfRule>
  </conditionalFormatting>
  <conditionalFormatting sqref="AB52:AC52">
    <cfRule type="cellIs" dxfId="186" priority="186" stopIfTrue="1" operator="lessThan">
      <formula>0</formula>
    </cfRule>
  </conditionalFormatting>
  <conditionalFormatting sqref="AA53">
    <cfRule type="cellIs" dxfId="185" priority="185" stopIfTrue="1" operator="lessThan">
      <formula>0</formula>
    </cfRule>
  </conditionalFormatting>
  <conditionalFormatting sqref="AB53:AC53">
    <cfRule type="cellIs" dxfId="184" priority="184" stopIfTrue="1" operator="lessThan">
      <formula>0</formula>
    </cfRule>
  </conditionalFormatting>
  <conditionalFormatting sqref="AN23">
    <cfRule type="cellIs" dxfId="183" priority="183" stopIfTrue="1" operator="lessThan">
      <formula>0</formula>
    </cfRule>
  </conditionalFormatting>
  <conditionalFormatting sqref="AN26">
    <cfRule type="cellIs" dxfId="182" priority="182" stopIfTrue="1" operator="lessThan">
      <formula>0</formula>
    </cfRule>
  </conditionalFormatting>
  <conditionalFormatting sqref="AN28">
    <cfRule type="cellIs" dxfId="181" priority="181" stopIfTrue="1" operator="lessThan">
      <formula>0</formula>
    </cfRule>
  </conditionalFormatting>
  <conditionalFormatting sqref="AN30">
    <cfRule type="cellIs" dxfId="180" priority="180" stopIfTrue="1" operator="lessThan">
      <formula>0</formula>
    </cfRule>
  </conditionalFormatting>
  <conditionalFormatting sqref="AN32">
    <cfRule type="cellIs" dxfId="179" priority="179" stopIfTrue="1" operator="lessThan">
      <formula>0</formula>
    </cfRule>
  </conditionalFormatting>
  <conditionalFormatting sqref="AN34">
    <cfRule type="cellIs" dxfId="178" priority="178" stopIfTrue="1" operator="lessThan">
      <formula>0</formula>
    </cfRule>
  </conditionalFormatting>
  <conditionalFormatting sqref="AN38">
    <cfRule type="cellIs" dxfId="177" priority="177" stopIfTrue="1" operator="lessThan">
      <formula>0</formula>
    </cfRule>
  </conditionalFormatting>
  <conditionalFormatting sqref="AN41">
    <cfRule type="cellIs" dxfId="176" priority="176" stopIfTrue="1" operator="lessThan">
      <formula>0</formula>
    </cfRule>
  </conditionalFormatting>
  <conditionalFormatting sqref="AN43">
    <cfRule type="cellIs" dxfId="175" priority="175" stopIfTrue="1" operator="lessThan">
      <formula>0</formula>
    </cfRule>
  </conditionalFormatting>
  <conditionalFormatting sqref="AN47">
    <cfRule type="cellIs" dxfId="174" priority="174" stopIfTrue="1" operator="lessThan">
      <formula>0</formula>
    </cfRule>
  </conditionalFormatting>
  <conditionalFormatting sqref="AN50">
    <cfRule type="cellIs" dxfId="173" priority="173" stopIfTrue="1" operator="lessThan">
      <formula>0</formula>
    </cfRule>
  </conditionalFormatting>
  <conditionalFormatting sqref="AO24:AR24">
    <cfRule type="cellIs" dxfId="172" priority="172" stopIfTrue="1" operator="lessThan">
      <formula>0</formula>
    </cfRule>
  </conditionalFormatting>
  <conditionalFormatting sqref="AO27:AR27">
    <cfRule type="cellIs" dxfId="171" priority="171" stopIfTrue="1" operator="lessThan">
      <formula>0</formula>
    </cfRule>
  </conditionalFormatting>
  <conditionalFormatting sqref="AO31:AR31">
    <cfRule type="cellIs" dxfId="170" priority="170" stopIfTrue="1" operator="lessThan">
      <formula>0</formula>
    </cfRule>
  </conditionalFormatting>
  <conditionalFormatting sqref="AO35:AR35">
    <cfRule type="cellIs" dxfId="169" priority="169" stopIfTrue="1" operator="lessThan">
      <formula>0</formula>
    </cfRule>
  </conditionalFormatting>
  <conditionalFormatting sqref="AO39:AR39">
    <cfRule type="cellIs" dxfId="168" priority="168" stopIfTrue="1" operator="lessThan">
      <formula>0</formula>
    </cfRule>
  </conditionalFormatting>
  <conditionalFormatting sqref="AO42:AR42">
    <cfRule type="cellIs" dxfId="167" priority="167" stopIfTrue="1" operator="lessThan">
      <formula>0</formula>
    </cfRule>
  </conditionalFormatting>
  <conditionalFormatting sqref="AN36">
    <cfRule type="cellIs" dxfId="166" priority="166" stopIfTrue="1" operator="lessThan">
      <formula>0</formula>
    </cfRule>
  </conditionalFormatting>
  <conditionalFormatting sqref="AO36:AR36">
    <cfRule type="cellIs" dxfId="165" priority="165" stopIfTrue="1" operator="lessThan">
      <formula>0</formula>
    </cfRule>
  </conditionalFormatting>
  <conditionalFormatting sqref="AN45">
    <cfRule type="cellIs" dxfId="164" priority="164" stopIfTrue="1" operator="lessThan">
      <formula>0</formula>
    </cfRule>
  </conditionalFormatting>
  <conditionalFormatting sqref="AO45:AR45">
    <cfRule type="cellIs" dxfId="163" priority="163" stopIfTrue="1" operator="lessThan">
      <formula>0</formula>
    </cfRule>
  </conditionalFormatting>
  <conditionalFormatting sqref="AN46">
    <cfRule type="cellIs" dxfId="162" priority="162" stopIfTrue="1" operator="lessThan">
      <formula>0</formula>
    </cfRule>
  </conditionalFormatting>
  <conditionalFormatting sqref="AO46:AR46">
    <cfRule type="cellIs" dxfId="161" priority="161" stopIfTrue="1" operator="lessThan">
      <formula>0</formula>
    </cfRule>
  </conditionalFormatting>
  <conditionalFormatting sqref="AN49">
    <cfRule type="cellIs" dxfId="160" priority="160" stopIfTrue="1" operator="lessThan">
      <formula>0</formula>
    </cfRule>
  </conditionalFormatting>
  <conditionalFormatting sqref="AO49:AR49">
    <cfRule type="cellIs" dxfId="159" priority="159" stopIfTrue="1" operator="lessThan">
      <formula>0</formula>
    </cfRule>
  </conditionalFormatting>
  <conditionalFormatting sqref="AN51">
    <cfRule type="cellIs" dxfId="158" priority="158" stopIfTrue="1" operator="lessThan">
      <formula>0</formula>
    </cfRule>
  </conditionalFormatting>
  <conditionalFormatting sqref="AO51:AR51">
    <cfRule type="cellIs" dxfId="157" priority="157" stopIfTrue="1" operator="lessThan">
      <formula>0</formula>
    </cfRule>
  </conditionalFormatting>
  <conditionalFormatting sqref="AN52">
    <cfRule type="cellIs" dxfId="156" priority="156" stopIfTrue="1" operator="lessThan">
      <formula>0</formula>
    </cfRule>
  </conditionalFormatting>
  <conditionalFormatting sqref="AO52:AR52">
    <cfRule type="cellIs" dxfId="155" priority="155" stopIfTrue="1" operator="lessThan">
      <formula>0</formula>
    </cfRule>
  </conditionalFormatting>
  <conditionalFormatting sqref="AN53">
    <cfRule type="cellIs" dxfId="154" priority="154" stopIfTrue="1" operator="lessThan">
      <formula>0</formula>
    </cfRule>
  </conditionalFormatting>
  <conditionalFormatting sqref="AO53:AR53">
    <cfRule type="cellIs" dxfId="153" priority="153" stopIfTrue="1" operator="lessThan">
      <formula>0</formula>
    </cfRule>
  </conditionalFormatting>
  <conditionalFormatting sqref="AD23">
    <cfRule type="cellIs" dxfId="152" priority="152" stopIfTrue="1" operator="lessThan">
      <formula>0</formula>
    </cfRule>
  </conditionalFormatting>
  <conditionalFormatting sqref="AD26">
    <cfRule type="cellIs" dxfId="151" priority="151" stopIfTrue="1" operator="lessThan">
      <formula>0</formula>
    </cfRule>
  </conditionalFormatting>
  <conditionalFormatting sqref="AD28">
    <cfRule type="cellIs" dxfId="150" priority="150" stopIfTrue="1" operator="lessThan">
      <formula>0</formula>
    </cfRule>
  </conditionalFormatting>
  <conditionalFormatting sqref="AD30">
    <cfRule type="cellIs" dxfId="149" priority="149" stopIfTrue="1" operator="lessThan">
      <formula>0</formula>
    </cfRule>
  </conditionalFormatting>
  <conditionalFormatting sqref="AD32">
    <cfRule type="cellIs" dxfId="148" priority="148" stopIfTrue="1" operator="lessThan">
      <formula>0</formula>
    </cfRule>
  </conditionalFormatting>
  <conditionalFormatting sqref="AD34">
    <cfRule type="cellIs" dxfId="147" priority="147" stopIfTrue="1" operator="lessThan">
      <formula>0</formula>
    </cfRule>
  </conditionalFormatting>
  <conditionalFormatting sqref="AD38">
    <cfRule type="cellIs" dxfId="146" priority="146" stopIfTrue="1" operator="lessThan">
      <formula>0</formula>
    </cfRule>
  </conditionalFormatting>
  <conditionalFormatting sqref="AD41">
    <cfRule type="cellIs" dxfId="145" priority="145" stopIfTrue="1" operator="lessThan">
      <formula>0</formula>
    </cfRule>
  </conditionalFormatting>
  <conditionalFormatting sqref="AD47">
    <cfRule type="cellIs" dxfId="144" priority="143" stopIfTrue="1" operator="lessThan">
      <formula>0</formula>
    </cfRule>
  </conditionalFormatting>
  <conditionalFormatting sqref="AD50">
    <cfRule type="cellIs" dxfId="143" priority="142" stopIfTrue="1" operator="lessThan">
      <formula>0</formula>
    </cfRule>
  </conditionalFormatting>
  <conditionalFormatting sqref="AD36">
    <cfRule type="cellIs" dxfId="142" priority="141" stopIfTrue="1" operator="lessThan">
      <formula>0</formula>
    </cfRule>
  </conditionalFormatting>
  <conditionalFormatting sqref="AD45">
    <cfRule type="cellIs" dxfId="141" priority="140" stopIfTrue="1" operator="lessThan">
      <formula>0</formula>
    </cfRule>
  </conditionalFormatting>
  <conditionalFormatting sqref="AD46">
    <cfRule type="cellIs" dxfId="140" priority="139" stopIfTrue="1" operator="lessThan">
      <formula>0</formula>
    </cfRule>
  </conditionalFormatting>
  <conditionalFormatting sqref="AD49">
    <cfRule type="cellIs" dxfId="139" priority="138" stopIfTrue="1" operator="lessThan">
      <formula>0</formula>
    </cfRule>
  </conditionalFormatting>
  <conditionalFormatting sqref="AD51">
    <cfRule type="cellIs" dxfId="138" priority="137" stopIfTrue="1" operator="lessThan">
      <formula>0</formula>
    </cfRule>
  </conditionalFormatting>
  <conditionalFormatting sqref="AD52">
    <cfRule type="cellIs" dxfId="137" priority="136" stopIfTrue="1" operator="lessThan">
      <formula>0</formula>
    </cfRule>
  </conditionalFormatting>
  <conditionalFormatting sqref="AD53">
    <cfRule type="cellIs" dxfId="136" priority="135" stopIfTrue="1" operator="lessThan">
      <formula>0</formula>
    </cfRule>
  </conditionalFormatting>
  <conditionalFormatting sqref="AD56">
    <cfRule type="cellIs" dxfId="135" priority="134" stopIfTrue="1" operator="lessThan">
      <formula>0</formula>
    </cfRule>
  </conditionalFormatting>
  <conditionalFormatting sqref="AD57">
    <cfRule type="cellIs" dxfId="134" priority="133" stopIfTrue="1" operator="lessThan">
      <formula>0</formula>
    </cfRule>
  </conditionalFormatting>
  <conditionalFormatting sqref="AI23">
    <cfRule type="cellIs" dxfId="133" priority="132" stopIfTrue="1" operator="lessThan">
      <formula>0</formula>
    </cfRule>
  </conditionalFormatting>
  <conditionalFormatting sqref="AI26">
    <cfRule type="cellIs" dxfId="132" priority="131" stopIfTrue="1" operator="lessThan">
      <formula>0</formula>
    </cfRule>
  </conditionalFormatting>
  <conditionalFormatting sqref="AI28">
    <cfRule type="cellIs" dxfId="131" priority="130" stopIfTrue="1" operator="lessThan">
      <formula>0</formula>
    </cfRule>
  </conditionalFormatting>
  <conditionalFormatting sqref="AI30">
    <cfRule type="cellIs" dxfId="130" priority="129" stopIfTrue="1" operator="lessThan">
      <formula>0</formula>
    </cfRule>
  </conditionalFormatting>
  <conditionalFormatting sqref="AI32">
    <cfRule type="cellIs" dxfId="129" priority="128" stopIfTrue="1" operator="lessThan">
      <formula>0</formula>
    </cfRule>
  </conditionalFormatting>
  <conditionalFormatting sqref="AI34">
    <cfRule type="cellIs" dxfId="128" priority="127" stopIfTrue="1" operator="lessThan">
      <formula>0</formula>
    </cfRule>
  </conditionalFormatting>
  <conditionalFormatting sqref="AI38">
    <cfRule type="cellIs" dxfId="127" priority="126" stopIfTrue="1" operator="lessThan">
      <formula>0</formula>
    </cfRule>
  </conditionalFormatting>
  <conditionalFormatting sqref="AI41">
    <cfRule type="cellIs" dxfId="126" priority="125" stopIfTrue="1" operator="lessThan">
      <formula>0</formula>
    </cfRule>
  </conditionalFormatting>
  <conditionalFormatting sqref="AI43">
    <cfRule type="cellIs" dxfId="125" priority="124" stopIfTrue="1" operator="lessThan">
      <formula>0</formula>
    </cfRule>
  </conditionalFormatting>
  <conditionalFormatting sqref="AI47">
    <cfRule type="cellIs" dxfId="124" priority="123" stopIfTrue="1" operator="lessThan">
      <formula>0</formula>
    </cfRule>
  </conditionalFormatting>
  <conditionalFormatting sqref="AI50">
    <cfRule type="cellIs" dxfId="123" priority="122" stopIfTrue="1" operator="lessThan">
      <formula>0</formula>
    </cfRule>
  </conditionalFormatting>
  <conditionalFormatting sqref="AI36">
    <cfRule type="cellIs" dxfId="122" priority="121" stopIfTrue="1" operator="lessThan">
      <formula>0</formula>
    </cfRule>
  </conditionalFormatting>
  <conditionalFormatting sqref="AI45">
    <cfRule type="cellIs" dxfId="121" priority="120" stopIfTrue="1" operator="lessThan">
      <formula>0</formula>
    </cfRule>
  </conditionalFormatting>
  <conditionalFormatting sqref="AI46">
    <cfRule type="cellIs" dxfId="120" priority="119" stopIfTrue="1" operator="lessThan">
      <formula>0</formula>
    </cfRule>
  </conditionalFormatting>
  <conditionalFormatting sqref="AI49">
    <cfRule type="cellIs" dxfId="119" priority="118" stopIfTrue="1" operator="lessThan">
      <formula>0</formula>
    </cfRule>
  </conditionalFormatting>
  <conditionalFormatting sqref="AI51">
    <cfRule type="cellIs" dxfId="118" priority="117" stopIfTrue="1" operator="lessThan">
      <formula>0</formula>
    </cfRule>
  </conditionalFormatting>
  <conditionalFormatting sqref="AI52">
    <cfRule type="cellIs" dxfId="117" priority="116" stopIfTrue="1" operator="lessThan">
      <formula>0</formula>
    </cfRule>
  </conditionalFormatting>
  <conditionalFormatting sqref="AI53">
    <cfRule type="cellIs" dxfId="116" priority="115" stopIfTrue="1" operator="lessThan">
      <formula>0</formula>
    </cfRule>
  </conditionalFormatting>
  <conditionalFormatting sqref="AI56">
    <cfRule type="cellIs" dxfId="115" priority="114" stopIfTrue="1" operator="lessThan">
      <formula>0</formula>
    </cfRule>
  </conditionalFormatting>
  <conditionalFormatting sqref="AI57">
    <cfRule type="cellIs" dxfId="114" priority="113" stopIfTrue="1" operator="lessThan">
      <formula>0</formula>
    </cfRule>
  </conditionalFormatting>
  <conditionalFormatting sqref="AN56">
    <cfRule type="cellIs" dxfId="113" priority="112" stopIfTrue="1" operator="lessThan">
      <formula>0</formula>
    </cfRule>
  </conditionalFormatting>
  <conditionalFormatting sqref="AO56:AR56">
    <cfRule type="cellIs" dxfId="112" priority="111" stopIfTrue="1" operator="lessThan">
      <formula>0</formula>
    </cfRule>
  </conditionalFormatting>
  <conditionalFormatting sqref="AN57">
    <cfRule type="cellIs" dxfId="111" priority="110" stopIfTrue="1" operator="lessThan">
      <formula>0</formula>
    </cfRule>
  </conditionalFormatting>
  <conditionalFormatting sqref="AO57:AR57">
    <cfRule type="cellIs" dxfId="110" priority="109" stopIfTrue="1" operator="lessThan">
      <formula>0</formula>
    </cfRule>
  </conditionalFormatting>
  <conditionalFormatting sqref="J56">
    <cfRule type="cellIs" dxfId="109" priority="108" stopIfTrue="1" operator="lessThan">
      <formula>0</formula>
    </cfRule>
  </conditionalFormatting>
  <conditionalFormatting sqref="K56:O56">
    <cfRule type="cellIs" dxfId="108" priority="107" stopIfTrue="1" operator="lessThan">
      <formula>0</formula>
    </cfRule>
  </conditionalFormatting>
  <conditionalFormatting sqref="J57">
    <cfRule type="cellIs" dxfId="107" priority="106" stopIfTrue="1" operator="lessThan">
      <formula>0</formula>
    </cfRule>
  </conditionalFormatting>
  <conditionalFormatting sqref="K57:O57">
    <cfRule type="cellIs" dxfId="106" priority="105" stopIfTrue="1" operator="lessThan">
      <formula>0</formula>
    </cfRule>
  </conditionalFormatting>
  <conditionalFormatting sqref="P56">
    <cfRule type="cellIs" dxfId="105" priority="104" stopIfTrue="1" operator="lessThan">
      <formula>0</formula>
    </cfRule>
  </conditionalFormatting>
  <conditionalFormatting sqref="Q56:W56">
    <cfRule type="cellIs" dxfId="104" priority="103" stopIfTrue="1" operator="lessThan">
      <formula>0</formula>
    </cfRule>
  </conditionalFormatting>
  <conditionalFormatting sqref="P57">
    <cfRule type="cellIs" dxfId="103" priority="102" stopIfTrue="1" operator="lessThan">
      <formula>0</formula>
    </cfRule>
  </conditionalFormatting>
  <conditionalFormatting sqref="Q57:W57">
    <cfRule type="cellIs" dxfId="102" priority="101" stopIfTrue="1" operator="lessThan">
      <formula>0</formula>
    </cfRule>
  </conditionalFormatting>
  <conditionalFormatting sqref="X56:Z56">
    <cfRule type="cellIs" dxfId="101" priority="100" stopIfTrue="1" operator="lessThan">
      <formula>0</formula>
    </cfRule>
  </conditionalFormatting>
  <conditionalFormatting sqref="X57:Z57">
    <cfRule type="cellIs" dxfId="100" priority="99" stopIfTrue="1" operator="lessThan">
      <formula>0</formula>
    </cfRule>
  </conditionalFormatting>
  <conditionalFormatting sqref="AA56:AC56">
    <cfRule type="cellIs" dxfId="99" priority="98" stopIfTrue="1" operator="lessThan">
      <formula>0</formula>
    </cfRule>
  </conditionalFormatting>
  <conditionalFormatting sqref="AA57:AC57">
    <cfRule type="cellIs" dxfId="98" priority="97" stopIfTrue="1" operator="lessThan">
      <formula>0</formula>
    </cfRule>
  </conditionalFormatting>
  <conditionalFormatting sqref="AV56">
    <cfRule type="cellIs" dxfId="97" priority="95" stopIfTrue="1" operator="lessThan">
      <formula>0</formula>
    </cfRule>
  </conditionalFormatting>
  <conditionalFormatting sqref="AV57">
    <cfRule type="cellIs" dxfId="96" priority="93" stopIfTrue="1" operator="lessThan">
      <formula>0</formula>
    </cfRule>
  </conditionalFormatting>
  <conditionalFormatting sqref="AU23">
    <cfRule type="cellIs" dxfId="95" priority="66" stopIfTrue="1" operator="lessThan">
      <formula>0</formula>
    </cfRule>
  </conditionalFormatting>
  <conditionalFormatting sqref="AT32">
    <cfRule type="cellIs" dxfId="94" priority="55" stopIfTrue="1" operator="lessThan">
      <formula>0</formula>
    </cfRule>
  </conditionalFormatting>
  <conditionalFormatting sqref="AU32">
    <cfRule type="cellIs" dxfId="93" priority="54" stopIfTrue="1" operator="lessThan">
      <formula>0</formula>
    </cfRule>
  </conditionalFormatting>
  <conditionalFormatting sqref="AS36">
    <cfRule type="cellIs" dxfId="92" priority="50" stopIfTrue="1" operator="lessThan">
      <formula>0</formula>
    </cfRule>
  </conditionalFormatting>
  <conditionalFormatting sqref="AT36">
    <cfRule type="cellIs" dxfId="91" priority="49" stopIfTrue="1" operator="lessThan">
      <formula>0</formula>
    </cfRule>
  </conditionalFormatting>
  <conditionalFormatting sqref="AU38">
    <cfRule type="cellIs" dxfId="90" priority="45" stopIfTrue="1" operator="lessThan">
      <formula>0</formula>
    </cfRule>
  </conditionalFormatting>
  <conditionalFormatting sqref="AS41">
    <cfRule type="cellIs" dxfId="89" priority="44" stopIfTrue="1" operator="lessThan">
      <formula>0</formula>
    </cfRule>
  </conditionalFormatting>
  <conditionalFormatting sqref="AT43">
    <cfRule type="cellIs" dxfId="88" priority="40" stopIfTrue="1" operator="lessThan">
      <formula>0</formula>
    </cfRule>
  </conditionalFormatting>
  <conditionalFormatting sqref="AU43">
    <cfRule type="cellIs" dxfId="87" priority="39" stopIfTrue="1" operator="lessThan">
      <formula>0</formula>
    </cfRule>
  </conditionalFormatting>
  <conditionalFormatting sqref="AS46">
    <cfRule type="cellIs" dxfId="86" priority="35" stopIfTrue="1" operator="lessThan">
      <formula>0</formula>
    </cfRule>
  </conditionalFormatting>
  <conditionalFormatting sqref="AT46">
    <cfRule type="cellIs" dxfId="85" priority="34" stopIfTrue="1" operator="lessThan">
      <formula>0</formula>
    </cfRule>
  </conditionalFormatting>
  <conditionalFormatting sqref="AS49">
    <cfRule type="cellIs" dxfId="84" priority="29" stopIfTrue="1" operator="lessThan">
      <formula>0</formula>
    </cfRule>
  </conditionalFormatting>
  <conditionalFormatting sqref="AT50">
    <cfRule type="cellIs" dxfId="83" priority="25" stopIfTrue="1" operator="lessThan">
      <formula>0</formula>
    </cfRule>
  </conditionalFormatting>
  <conditionalFormatting sqref="AU50">
    <cfRule type="cellIs" dxfId="82" priority="24" stopIfTrue="1" operator="lessThan">
      <formula>0</formula>
    </cfRule>
  </conditionalFormatting>
  <conditionalFormatting sqref="AS52">
    <cfRule type="cellIs" dxfId="81" priority="20" stopIfTrue="1" operator="lessThan">
      <formula>0</formula>
    </cfRule>
  </conditionalFormatting>
  <conditionalFormatting sqref="AU53">
    <cfRule type="cellIs" dxfId="80" priority="15" stopIfTrue="1" operator="lessThan">
      <formula>0</formula>
    </cfRule>
  </conditionalFormatting>
  <conditionalFormatting sqref="AS56">
    <cfRule type="cellIs" dxfId="79" priority="14" stopIfTrue="1" operator="lessThan">
      <formula>0</formula>
    </cfRule>
  </conditionalFormatting>
  <conditionalFormatting sqref="AS23">
    <cfRule type="cellIs" dxfId="78" priority="68" stopIfTrue="1" operator="lessThan">
      <formula>0</formula>
    </cfRule>
  </conditionalFormatting>
  <conditionalFormatting sqref="AT23">
    <cfRule type="cellIs" dxfId="77" priority="67" stopIfTrue="1" operator="lessThan">
      <formula>0</formula>
    </cfRule>
  </conditionalFormatting>
  <conditionalFormatting sqref="AU26">
    <cfRule type="cellIs" dxfId="76" priority="63" stopIfTrue="1" operator="lessThan">
      <formula>0</formula>
    </cfRule>
  </conditionalFormatting>
  <conditionalFormatting sqref="AS28">
    <cfRule type="cellIs" dxfId="75" priority="62" stopIfTrue="1" operator="lessThan">
      <formula>0</formula>
    </cfRule>
  </conditionalFormatting>
  <conditionalFormatting sqref="AT28">
    <cfRule type="cellIs" dxfId="74" priority="61" stopIfTrue="1" operator="lessThan">
      <formula>0</formula>
    </cfRule>
  </conditionalFormatting>
  <conditionalFormatting sqref="AU28">
    <cfRule type="cellIs" dxfId="73" priority="60" stopIfTrue="1" operator="lessThan">
      <formula>0</formula>
    </cfRule>
  </conditionalFormatting>
  <conditionalFormatting sqref="AS30">
    <cfRule type="cellIs" dxfId="72" priority="59" stopIfTrue="1" operator="lessThan">
      <formula>0</formula>
    </cfRule>
  </conditionalFormatting>
  <conditionalFormatting sqref="AT30">
    <cfRule type="cellIs" dxfId="71" priority="58" stopIfTrue="1" operator="lessThan">
      <formula>0</formula>
    </cfRule>
  </conditionalFormatting>
  <conditionalFormatting sqref="AU30">
    <cfRule type="cellIs" dxfId="70" priority="57" stopIfTrue="1" operator="lessThan">
      <formula>0</formula>
    </cfRule>
  </conditionalFormatting>
  <conditionalFormatting sqref="AS32">
    <cfRule type="cellIs" dxfId="69" priority="56" stopIfTrue="1" operator="lessThan">
      <formula>0</formula>
    </cfRule>
  </conditionalFormatting>
  <conditionalFormatting sqref="AS34">
    <cfRule type="cellIs" dxfId="68" priority="53" stopIfTrue="1" operator="lessThan">
      <formula>0</formula>
    </cfRule>
  </conditionalFormatting>
  <conditionalFormatting sqref="AT34">
    <cfRule type="cellIs" dxfId="67" priority="52" stopIfTrue="1" operator="lessThan">
      <formula>0</formula>
    </cfRule>
  </conditionalFormatting>
  <conditionalFormatting sqref="AU34">
    <cfRule type="cellIs" dxfId="66" priority="51" stopIfTrue="1" operator="lessThan">
      <formula>0</formula>
    </cfRule>
  </conditionalFormatting>
  <conditionalFormatting sqref="AU36">
    <cfRule type="cellIs" dxfId="65" priority="48" stopIfTrue="1" operator="lessThan">
      <formula>0</formula>
    </cfRule>
  </conditionalFormatting>
  <conditionalFormatting sqref="AS38">
    <cfRule type="cellIs" dxfId="64" priority="47" stopIfTrue="1" operator="lessThan">
      <formula>0</formula>
    </cfRule>
  </conditionalFormatting>
  <conditionalFormatting sqref="AT38">
    <cfRule type="cellIs" dxfId="63" priority="46" stopIfTrue="1" operator="lessThan">
      <formula>0</formula>
    </cfRule>
  </conditionalFormatting>
  <conditionalFormatting sqref="AT41">
    <cfRule type="cellIs" dxfId="62" priority="43" stopIfTrue="1" operator="lessThan">
      <formula>0</formula>
    </cfRule>
  </conditionalFormatting>
  <conditionalFormatting sqref="AU41">
    <cfRule type="cellIs" dxfId="61" priority="42" stopIfTrue="1" operator="lessThan">
      <formula>0</formula>
    </cfRule>
  </conditionalFormatting>
  <conditionalFormatting sqref="AS43">
    <cfRule type="cellIs" dxfId="60" priority="41" stopIfTrue="1" operator="lessThan">
      <formula>0</formula>
    </cfRule>
  </conditionalFormatting>
  <conditionalFormatting sqref="AU46">
    <cfRule type="cellIs" dxfId="59" priority="33" stopIfTrue="1" operator="lessThan">
      <formula>0</formula>
    </cfRule>
  </conditionalFormatting>
  <conditionalFormatting sqref="AS47">
    <cfRule type="cellIs" dxfId="58" priority="32" stopIfTrue="1" operator="lessThan">
      <formula>0</formula>
    </cfRule>
  </conditionalFormatting>
  <conditionalFormatting sqref="AT47">
    <cfRule type="cellIs" dxfId="57" priority="31" stopIfTrue="1" operator="lessThan">
      <formula>0</formula>
    </cfRule>
  </conditionalFormatting>
  <conditionalFormatting sqref="AT49">
    <cfRule type="cellIs" dxfId="56" priority="28" stopIfTrue="1" operator="lessThan">
      <formula>0</formula>
    </cfRule>
  </conditionalFormatting>
  <conditionalFormatting sqref="AU49">
    <cfRule type="cellIs" dxfId="55" priority="27" stopIfTrue="1" operator="lessThan">
      <formula>0</formula>
    </cfRule>
  </conditionalFormatting>
  <conditionalFormatting sqref="AS50">
    <cfRule type="cellIs" dxfId="54" priority="26" stopIfTrue="1" operator="lessThan">
      <formula>0</formula>
    </cfRule>
  </conditionalFormatting>
  <conditionalFormatting sqref="AS51">
    <cfRule type="cellIs" dxfId="53" priority="23" stopIfTrue="1" operator="lessThan">
      <formula>0</formula>
    </cfRule>
  </conditionalFormatting>
  <conditionalFormatting sqref="AT51">
    <cfRule type="cellIs" dxfId="52" priority="22" stopIfTrue="1" operator="lessThan">
      <formula>0</formula>
    </cfRule>
  </conditionalFormatting>
  <conditionalFormatting sqref="AU52">
    <cfRule type="cellIs" dxfId="51" priority="18" stopIfTrue="1" operator="lessThan">
      <formula>0</formula>
    </cfRule>
  </conditionalFormatting>
  <conditionalFormatting sqref="AS53">
    <cfRule type="cellIs" dxfId="50" priority="17" stopIfTrue="1" operator="lessThan">
      <formula>0</formula>
    </cfRule>
  </conditionalFormatting>
  <conditionalFormatting sqref="AT53">
    <cfRule type="cellIs" dxfId="49" priority="16" stopIfTrue="1" operator="lessThan">
      <formula>0</formula>
    </cfRule>
  </conditionalFormatting>
  <conditionalFormatting sqref="AT56">
    <cfRule type="cellIs" dxfId="48" priority="13" stopIfTrue="1" operator="lessThan">
      <formula>0</formula>
    </cfRule>
  </conditionalFormatting>
  <conditionalFormatting sqref="AU56">
    <cfRule type="cellIs" dxfId="47" priority="12" stopIfTrue="1" operator="lessThan">
      <formula>0</formula>
    </cfRule>
  </conditionalFormatting>
  <conditionalFormatting sqref="AS45">
    <cfRule type="cellIs" dxfId="46" priority="8" stopIfTrue="1" operator="lessThan">
      <formula>0</formula>
    </cfRule>
  </conditionalFormatting>
  <conditionalFormatting sqref="AT45">
    <cfRule type="cellIs" dxfId="45" priority="7" stopIfTrue="1" operator="lessThan">
      <formula>0</formula>
    </cfRule>
  </conditionalFormatting>
  <conditionalFormatting sqref="AU45">
    <cfRule type="cellIs" dxfId="44" priority="6" stopIfTrue="1" operator="lessThan">
      <formula>0</formula>
    </cfRule>
  </conditionalFormatting>
  <conditionalFormatting sqref="E58">
    <cfRule type="cellIs" dxfId="43" priority="5" stopIfTrue="1" operator="lessThan">
      <formula>0</formula>
    </cfRule>
  </conditionalFormatting>
  <conditionalFormatting sqref="E20">
    <cfRule type="cellIs" dxfId="42" priority="4" stopIfTrue="1" operator="lessThan">
      <formula>0</formula>
    </cfRule>
  </conditionalFormatting>
  <conditionalFormatting sqref="E17">
    <cfRule type="cellIs" dxfId="41" priority="3" stopIfTrue="1" operator="lessThan">
      <formula>0</formula>
    </cfRule>
  </conditionalFormatting>
  <conditionalFormatting sqref="E16">
    <cfRule type="cellIs" dxfId="40" priority="2" stopIfTrue="1" operator="lessThan">
      <formula>0</formula>
    </cfRule>
  </conditionalFormatting>
  <conditionalFormatting sqref="E1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J30" activePane="bottomRight" state="frozen"/>
      <selection activeCell="B1" sqref="B1"/>
      <selection pane="topRight" activeCell="B1" sqref="B1"/>
      <selection pane="bottomLeft" activeCell="B1" sqref="B1"/>
      <selection pane="bottomRight" activeCell="L36" sqref="L3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v>0</v>
      </c>
      <c r="D5" s="118">
        <v>0</v>
      </c>
      <c r="E5" s="344"/>
      <c r="F5" s="344"/>
      <c r="G5" s="310"/>
      <c r="H5" s="117">
        <f>22403</f>
        <v>22403</v>
      </c>
      <c r="I5" s="118">
        <f>112272</f>
        <v>112272</v>
      </c>
      <c r="J5" s="344"/>
      <c r="K5" s="344"/>
      <c r="L5" s="310"/>
      <c r="M5" s="117">
        <v>0</v>
      </c>
      <c r="N5" s="118">
        <f>32862</f>
        <v>32862</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v>0</v>
      </c>
      <c r="AM5" s="344"/>
      <c r="AN5" s="346"/>
    </row>
    <row r="6" spans="1:40" s="9" customFormat="1" x14ac:dyDescent="0.4">
      <c r="A6" s="142"/>
      <c r="B6" s="191" t="s">
        <v>311</v>
      </c>
      <c r="C6" s="109">
        <v>1282492</v>
      </c>
      <c r="D6" s="110">
        <v>1667370</v>
      </c>
      <c r="E6" s="115">
        <f>57305595+307296</f>
        <v>57612891</v>
      </c>
      <c r="F6" s="115">
        <f>60255457+307296</f>
        <v>60562753</v>
      </c>
      <c r="G6" s="116">
        <f>55923555+304919</f>
        <v>56228474</v>
      </c>
      <c r="H6" s="109">
        <f>2477802+15344613+22403</f>
        <v>17844818</v>
      </c>
      <c r="I6" s="110">
        <f>2915992+16434593+112272</f>
        <v>19462857</v>
      </c>
      <c r="J6" s="115">
        <f>2033671+79975+13827331</f>
        <v>15940977</v>
      </c>
      <c r="K6" s="115">
        <f>7427465+215640+45606537</f>
        <v>53249642</v>
      </c>
      <c r="L6" s="116">
        <f>21716+2556455</f>
        <v>2578171</v>
      </c>
      <c r="M6" s="109">
        <f>2607666+36597809</f>
        <v>39205475</v>
      </c>
      <c r="N6" s="110">
        <f>32862+3927759+39131494</f>
        <v>43092115</v>
      </c>
      <c r="O6" s="115">
        <f>430921+38408534+3512637</f>
        <v>42352092</v>
      </c>
      <c r="P6" s="115">
        <f>114137837+10048062</f>
        <v>124185899</v>
      </c>
      <c r="Q6" s="109"/>
      <c r="R6" s="110"/>
      <c r="S6" s="115"/>
      <c r="T6" s="115"/>
      <c r="U6" s="109"/>
      <c r="V6" s="110"/>
      <c r="W6" s="115"/>
      <c r="X6" s="115"/>
      <c r="Y6" s="109"/>
      <c r="Z6" s="110"/>
      <c r="AA6" s="115"/>
      <c r="AB6" s="115"/>
      <c r="AC6" s="290"/>
      <c r="AD6" s="286"/>
      <c r="AE6" s="286"/>
      <c r="AF6" s="286"/>
      <c r="AG6" s="290"/>
      <c r="AH6" s="286"/>
      <c r="AI6" s="286"/>
      <c r="AJ6" s="286"/>
      <c r="AK6" s="290"/>
      <c r="AL6" s="110">
        <v>0</v>
      </c>
      <c r="AM6" s="115">
        <v>837057</v>
      </c>
      <c r="AN6" s="251">
        <v>837057</v>
      </c>
    </row>
    <row r="7" spans="1:40" x14ac:dyDescent="0.4">
      <c r="B7" s="191" t="s">
        <v>312</v>
      </c>
      <c r="C7" s="109">
        <v>34123</v>
      </c>
      <c r="D7" s="110">
        <v>53956</v>
      </c>
      <c r="E7" s="115">
        <f>683043+2793</f>
        <v>685836</v>
      </c>
      <c r="F7" s="115">
        <f>771122+2793</f>
        <v>773915</v>
      </c>
      <c r="G7" s="116">
        <f>619954+2793</f>
        <v>622747</v>
      </c>
      <c r="H7" s="109">
        <f>30290+179267+848</f>
        <v>210405</v>
      </c>
      <c r="I7" s="110">
        <f>42291+241478+510</f>
        <v>284279</v>
      </c>
      <c r="J7" s="115">
        <f>51224+718+325617</f>
        <v>377559</v>
      </c>
      <c r="K7" s="115">
        <f>124435+2076+746362</f>
        <v>872873</v>
      </c>
      <c r="L7" s="116">
        <f>704+49043</f>
        <v>49747</v>
      </c>
      <c r="M7" s="109">
        <f>34440+430547</f>
        <v>464987</v>
      </c>
      <c r="N7" s="110">
        <f>1497+47726+489345</f>
        <v>538568</v>
      </c>
      <c r="O7" s="115">
        <f>3526+741927+87336</f>
        <v>832789</v>
      </c>
      <c r="P7" s="115">
        <f>1661819+169502</f>
        <v>1831321</v>
      </c>
      <c r="Q7" s="109"/>
      <c r="R7" s="110"/>
      <c r="S7" s="115"/>
      <c r="T7" s="115"/>
      <c r="U7" s="109"/>
      <c r="V7" s="110"/>
      <c r="W7" s="115"/>
      <c r="X7" s="115"/>
      <c r="Y7" s="109"/>
      <c r="Z7" s="110"/>
      <c r="AA7" s="115"/>
      <c r="AB7" s="115"/>
      <c r="AC7" s="290"/>
      <c r="AD7" s="286"/>
      <c r="AE7" s="286"/>
      <c r="AF7" s="286"/>
      <c r="AG7" s="290"/>
      <c r="AH7" s="286"/>
      <c r="AI7" s="286"/>
      <c r="AJ7" s="286"/>
      <c r="AK7" s="290"/>
      <c r="AL7" s="110">
        <v>0</v>
      </c>
      <c r="AM7" s="115">
        <v>0</v>
      </c>
      <c r="AN7" s="251">
        <v>0</v>
      </c>
    </row>
    <row r="8" spans="1:40" x14ac:dyDescent="0.4">
      <c r="B8" s="191" t="s">
        <v>483</v>
      </c>
      <c r="C8" s="291"/>
      <c r="D8" s="287"/>
      <c r="E8" s="267">
        <f>16106+6547570</f>
        <v>6563676</v>
      </c>
      <c r="F8" s="267">
        <f>6547570+16106</f>
        <v>6563676</v>
      </c>
      <c r="G8" s="268">
        <f>6547570+16106</f>
        <v>6563676</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f>10895393+37384</f>
        <v>10932777</v>
      </c>
      <c r="F9" s="115">
        <v>10932777</v>
      </c>
      <c r="G9" s="116">
        <f>10895393+37384</f>
        <v>10932777</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f>-1014430+-46538</f>
        <v>-1060968</v>
      </c>
      <c r="F10" s="115">
        <v>-1060968</v>
      </c>
      <c r="G10" s="116">
        <f>-1014430+-46538</f>
        <v>-1060968</v>
      </c>
      <c r="H10" s="290"/>
      <c r="I10" s="286"/>
      <c r="J10" s="115">
        <f>-6631+-359596</f>
        <v>-366227</v>
      </c>
      <c r="K10" s="115">
        <f>-8631+-359596</f>
        <v>-368227</v>
      </c>
      <c r="L10" s="116">
        <f>-8631+-359596</f>
        <v>-368227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f>117320+8258537</f>
        <v>8375857</v>
      </c>
      <c r="F11" s="115">
        <v>8375857</v>
      </c>
      <c r="G11" s="312"/>
      <c r="H11" s="290"/>
      <c r="I11" s="286"/>
      <c r="J11" s="115">
        <f>4756+421185</f>
        <v>425941</v>
      </c>
      <c r="K11" s="115">
        <f>4756+421185</f>
        <v>425941</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1316615</v>
      </c>
      <c r="D12" s="115">
        <v>1721326</v>
      </c>
      <c r="E12" s="115">
        <f>33301568+185818</f>
        <v>33487386</v>
      </c>
      <c r="F12" s="115">
        <f>36339509+185818</f>
        <v>36525327</v>
      </c>
      <c r="G12" s="309"/>
      <c r="H12" s="114">
        <f>2508092+15523880+23251</f>
        <v>18055223</v>
      </c>
      <c r="I12" s="115">
        <f>16676071+2958913+112782</f>
        <v>19747766</v>
      </c>
      <c r="J12" s="115">
        <f>2088770+80693+14091359</f>
        <v>16260822</v>
      </c>
      <c r="K12" s="115">
        <f>7555775+216726+46291310</f>
        <v>54063811</v>
      </c>
      <c r="L12" s="309"/>
      <c r="M12" s="114">
        <f>37028356+2642106</f>
        <v>39670462</v>
      </c>
      <c r="N12" s="115">
        <f>34359+3975485+39620839</f>
        <v>43630683</v>
      </c>
      <c r="O12" s="115">
        <f>434447+39150461+3599973</f>
        <v>43184881</v>
      </c>
      <c r="P12" s="115">
        <f>115799656+10217564</f>
        <v>126017220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837057</v>
      </c>
      <c r="AN13" s="251">
        <v>837057</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v>1685048</v>
      </c>
      <c r="D15" s="118">
        <v>2015756</v>
      </c>
      <c r="E15" s="106">
        <v>39479303</v>
      </c>
      <c r="F15" s="106">
        <v>39479303</v>
      </c>
      <c r="G15" s="106">
        <f>37665660+189426</f>
        <v>37855086</v>
      </c>
      <c r="H15" s="117">
        <f>2486636+16557825+135967</f>
        <v>19180428</v>
      </c>
      <c r="I15" s="118">
        <f>2823946+17570928+27049</f>
        <v>20421923</v>
      </c>
      <c r="J15" s="106">
        <f>2580853+20144+17774346</f>
        <v>20375343</v>
      </c>
      <c r="K15" s="106">
        <f>7891435+183160+51903099</f>
        <v>59977694</v>
      </c>
      <c r="L15" s="107">
        <f>48045+2923751</f>
        <v>2971796</v>
      </c>
      <c r="M15" s="117">
        <f>3733924+38080466</f>
        <v>41814390</v>
      </c>
      <c r="N15" s="118">
        <f>166526+2658095+40962151</f>
        <v>43786772</v>
      </c>
      <c r="O15" s="106">
        <f>230368+38183726+4217533</f>
        <v>42631627</v>
      </c>
      <c r="P15" s="106">
        <f>117226343+10609552</f>
        <v>127835895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1064199</v>
      </c>
      <c r="AN15" s="252">
        <v>1064199</v>
      </c>
    </row>
    <row r="16" spans="1:40" x14ac:dyDescent="0.4">
      <c r="B16" s="191" t="s">
        <v>313</v>
      </c>
      <c r="C16" s="109">
        <v>21203</v>
      </c>
      <c r="D16" s="110">
        <v>27557</v>
      </c>
      <c r="E16" s="115">
        <v>2281804</v>
      </c>
      <c r="F16" s="115">
        <v>2281804</v>
      </c>
      <c r="G16" s="116">
        <f>2156953+5742</f>
        <v>2162695</v>
      </c>
      <c r="H16" s="109">
        <f>86969+211490+4714</f>
        <v>303173</v>
      </c>
      <c r="I16" s="110">
        <f>76093+231149+1107</f>
        <v>308349</v>
      </c>
      <c r="J16" s="115">
        <f>105357+2343+473193</f>
        <v>580893</v>
      </c>
      <c r="K16" s="115">
        <f>268419+8164+915832</f>
        <v>1192415</v>
      </c>
      <c r="L16" s="116">
        <f>18121+71271</f>
        <v>89392</v>
      </c>
      <c r="M16" s="109">
        <f>114261+482555</f>
        <v>596816</v>
      </c>
      <c r="N16" s="110">
        <f>5859+91279+539960</f>
        <v>637098</v>
      </c>
      <c r="O16" s="115">
        <f>11528+1078188+179632</f>
        <v>1269348</v>
      </c>
      <c r="P16" s="115">
        <f>2100703+385172</f>
        <v>2485875</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0</v>
      </c>
      <c r="AN16" s="251">
        <v>0</v>
      </c>
    </row>
    <row r="17" spans="1:40" s="76" customFormat="1" x14ac:dyDescent="0.4">
      <c r="A17" s="143"/>
      <c r="B17" s="192" t="s">
        <v>320</v>
      </c>
      <c r="C17" s="114">
        <v>1663845</v>
      </c>
      <c r="D17" s="115">
        <v>1988199</v>
      </c>
      <c r="E17" s="115">
        <v>37197499</v>
      </c>
      <c r="F17" s="115">
        <v>37197499</v>
      </c>
      <c r="G17" s="312"/>
      <c r="H17" s="114">
        <f>2399667+16346335+131253</f>
        <v>18877255</v>
      </c>
      <c r="I17" s="115">
        <f>2747853+17339779+25942</f>
        <v>20113574</v>
      </c>
      <c r="J17" s="115">
        <f>2475496+17801+17301153</f>
        <v>19794450</v>
      </c>
      <c r="K17" s="115">
        <f>7623016+174996+50987267</f>
        <v>58785279</v>
      </c>
      <c r="L17" s="312"/>
      <c r="M17" s="114">
        <f>3619663+37597911</f>
        <v>41217574</v>
      </c>
      <c r="N17" s="115">
        <f>180667+2566816+40422191</f>
        <v>43169674</v>
      </c>
      <c r="O17" s="115">
        <f>218840+37105538+4037901</f>
        <v>41362279</v>
      </c>
      <c r="P17" s="115">
        <f>115125640+10224380</f>
        <v>125350020</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1064199</v>
      </c>
      <c r="AN17" s="251">
        <v>1064199</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f>40114976+300761</f>
        <v>40415737</v>
      </c>
      <c r="H19" s="345"/>
      <c r="I19" s="344"/>
      <c r="J19" s="344"/>
      <c r="K19" s="344"/>
      <c r="L19" s="107">
        <f>31051+2965094</f>
        <v>2996145</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f>2481153+8639</f>
        <v>2489792</v>
      </c>
      <c r="H20" s="290"/>
      <c r="I20" s="286"/>
      <c r="J20" s="286"/>
      <c r="K20" s="286"/>
      <c r="L20" s="116">
        <f>3207+220109</f>
        <v>223316</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f>(1.13+1.637)/2</f>
        <v>1.3835</v>
      </c>
      <c r="H21" s="290"/>
      <c r="I21" s="286"/>
      <c r="J21" s="286"/>
      <c r="K21" s="286"/>
      <c r="L21" s="253">
        <f>(1.038+1.039)/2</f>
        <v>1.0385</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f>(0.071+0.072)/2</f>
        <v>7.1499999999999994E-2</v>
      </c>
      <c r="H22" s="290"/>
      <c r="I22" s="286"/>
      <c r="J22" s="286"/>
      <c r="K22" s="286"/>
      <c r="L22" s="139">
        <f>(0.065+0.066)/2</f>
        <v>6.5500000000000003E-2</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f>18662+3597032</f>
        <v>3615694</v>
      </c>
      <c r="H23" s="290"/>
      <c r="I23" s="286"/>
      <c r="J23" s="286"/>
      <c r="K23" s="286"/>
      <c r="L23" s="116">
        <f>2837+274979</f>
        <v>277816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f>-8235138+-125716</f>
        <v>-8360854</v>
      </c>
      <c r="H24" s="290"/>
      <c r="I24" s="286"/>
      <c r="J24" s="286"/>
      <c r="K24" s="286"/>
      <c r="L24" s="116">
        <f>-4334+-332723</f>
        <v>-337057</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f>18662+3597032</f>
        <v>3615694</v>
      </c>
      <c r="H25" s="290"/>
      <c r="I25" s="286"/>
      <c r="J25" s="286"/>
      <c r="K25" s="286"/>
      <c r="L25" s="116">
        <f>2837+274979</f>
        <v>277816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f>33043+8235138</f>
        <v>8268181</v>
      </c>
      <c r="H26" s="290"/>
      <c r="I26" s="286"/>
      <c r="J26" s="286"/>
      <c r="K26" s="286"/>
      <c r="L26" s="116">
        <f>-4334+-566359</f>
        <v>-570693</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f>33043+8235138</f>
        <v>8268181</v>
      </c>
      <c r="H27" s="290"/>
      <c r="I27" s="286"/>
      <c r="J27" s="286"/>
      <c r="K27" s="286"/>
      <c r="L27" s="116">
        <f>-566359+-4334</f>
        <v>-570693</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f>55631+11790465</f>
        <v>11846096</v>
      </c>
      <c r="H28" s="290"/>
      <c r="I28" s="286"/>
      <c r="J28" s="286"/>
      <c r="K28" s="286"/>
      <c r="L28" s="116">
        <f>26045+831171</f>
        <v>857216</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f>42479+9258694</f>
        <v>9301173</v>
      </c>
      <c r="H29" s="290"/>
      <c r="I29" s="286"/>
      <c r="J29" s="286"/>
      <c r="K29" s="286"/>
      <c r="L29" s="116">
        <f>24106+641767</f>
        <v>665873</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f>156383+29430522</f>
        <v>29586905</v>
      </c>
      <c r="H30" s="290"/>
      <c r="I30" s="286"/>
      <c r="J30" s="286"/>
      <c r="K30" s="286"/>
      <c r="L30" s="116">
        <f>23880+2357392</f>
        <v>2381272</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f>33043+8235138</f>
        <v>8268181</v>
      </c>
      <c r="H31" s="290"/>
      <c r="I31" s="286"/>
      <c r="J31" s="286"/>
      <c r="K31" s="286"/>
      <c r="L31" s="116">
        <f>24106+566359</f>
        <v>590465</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f>156383+29430522</f>
        <v>29586905</v>
      </c>
      <c r="H32" s="290"/>
      <c r="I32" s="286"/>
      <c r="J32" s="286"/>
      <c r="K32" s="286"/>
      <c r="L32" s="116">
        <f>23939+2357392</f>
        <v>2381331</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f>(1.363+1.923)/2</f>
        <v>1.643</v>
      </c>
      <c r="H33" s="352"/>
      <c r="I33" s="353"/>
      <c r="J33" s="353"/>
      <c r="K33" s="353"/>
      <c r="L33" s="373">
        <f>(1.297+1.258)/2</f>
        <v>1.2774999999999999</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f>116203+7399773</f>
        <v>7515976</v>
      </c>
      <c r="H34" s="290"/>
      <c r="I34" s="286"/>
      <c r="J34" s="286"/>
      <c r="K34" s="286"/>
      <c r="L34" s="116">
        <f>4756+394223</f>
        <v>398979</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f>116203+7399773</f>
        <v>7515976</v>
      </c>
      <c r="H35" s="290"/>
      <c r="I35" s="286"/>
      <c r="J35" s="286"/>
      <c r="K35" s="286"/>
      <c r="L35" s="116">
        <f>4756+394223</f>
        <v>398979</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v>829</v>
      </c>
      <c r="D37" s="122">
        <v>989</v>
      </c>
      <c r="E37" s="254">
        <v>9171</v>
      </c>
      <c r="F37" s="254">
        <v>9171</v>
      </c>
      <c r="G37" s="310"/>
      <c r="H37" s="121">
        <f>736+4437+21</f>
        <v>5194</v>
      </c>
      <c r="I37" s="122">
        <f>787+4426+9</f>
        <v>5222</v>
      </c>
      <c r="J37" s="254">
        <f>685+10+4354</f>
        <v>5049</v>
      </c>
      <c r="K37" s="254">
        <f>2208+40+13217</f>
        <v>15465</v>
      </c>
      <c r="L37" s="310"/>
      <c r="M37" s="121">
        <f>1087+10462</f>
        <v>11549</v>
      </c>
      <c r="N37" s="122">
        <f>27+837+8968</f>
        <v>9832</v>
      </c>
      <c r="O37" s="254">
        <f>47+9922+1168</f>
        <v>11137</v>
      </c>
      <c r="P37" s="254">
        <f>29352+3092</f>
        <v>32444</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v>0</v>
      </c>
      <c r="AM37" s="254">
        <v>0</v>
      </c>
      <c r="AN37" s="255">
        <v>0</v>
      </c>
    </row>
    <row r="38" spans="1:40" x14ac:dyDescent="0.4">
      <c r="B38" s="191" t="s">
        <v>322</v>
      </c>
      <c r="C38" s="349"/>
      <c r="D38" s="350"/>
      <c r="E38" s="350"/>
      <c r="F38" s="265">
        <v>2.8000000000000001E-2</v>
      </c>
      <c r="G38" s="351"/>
      <c r="H38" s="349"/>
      <c r="I38" s="350"/>
      <c r="J38" s="350"/>
      <c r="K38" s="265">
        <f>(0.058+0.024)/2</f>
        <v>4.1000000000000002E-2</v>
      </c>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f>1922+1952</f>
        <v>3874</v>
      </c>
      <c r="L39" s="309"/>
      <c r="M39" s="290"/>
      <c r="N39" s="286"/>
      <c r="O39" s="286"/>
      <c r="P39" s="110">
        <f>2168</f>
        <v>2168</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8855</v>
      </c>
    </row>
    <row r="40" spans="1:40" s="10" customFormat="1" x14ac:dyDescent="0.4">
      <c r="A40" s="144"/>
      <c r="B40" s="191" t="s">
        <v>324</v>
      </c>
      <c r="C40" s="290"/>
      <c r="D40" s="286"/>
      <c r="E40" s="286"/>
      <c r="F40" s="256">
        <v>1</v>
      </c>
      <c r="G40" s="309"/>
      <c r="H40" s="290"/>
      <c r="I40" s="286"/>
      <c r="J40" s="286"/>
      <c r="K40" s="256">
        <v>1</v>
      </c>
      <c r="L40" s="309"/>
      <c r="M40" s="290"/>
      <c r="N40" s="286"/>
      <c r="O40" s="286"/>
      <c r="P40" s="256">
        <f>1</f>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1.66</v>
      </c>
    </row>
    <row r="41" spans="1:40" x14ac:dyDescent="0.4">
      <c r="B41" s="191" t="s">
        <v>325</v>
      </c>
      <c r="C41" s="290"/>
      <c r="D41" s="286"/>
      <c r="E41" s="286"/>
      <c r="F41" s="258">
        <v>2.8000000000000001E-2</v>
      </c>
      <c r="G41" s="309"/>
      <c r="H41" s="290"/>
      <c r="I41" s="286"/>
      <c r="J41" s="286"/>
      <c r="K41" s="258">
        <f>(0.058+0.024)/2</f>
        <v>4.1000000000000002E-2</v>
      </c>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c r="D44" s="258"/>
      <c r="E44" s="258">
        <v>1.077</v>
      </c>
      <c r="F44" s="258">
        <v>0</v>
      </c>
      <c r="G44" s="309"/>
      <c r="H44" s="260">
        <v>0.95</v>
      </c>
      <c r="I44" s="258">
        <v>0.96199999999999997</v>
      </c>
      <c r="J44" s="258">
        <v>0.81399999999999995</v>
      </c>
      <c r="K44" s="258">
        <f>(0.991+0.908)/2</f>
        <v>0.94950000000000001</v>
      </c>
      <c r="L44" s="309"/>
      <c r="M44" s="260">
        <f>(0.73+0.985)/2</f>
        <v>0.85749999999999993</v>
      </c>
      <c r="N44" s="258">
        <v>0.98</v>
      </c>
      <c r="O44" s="258">
        <f>(1.055+0.892)/2</f>
        <v>0.97350000000000003</v>
      </c>
      <c r="P44" s="258">
        <f>(1.006+0.999)/2</f>
        <v>1.0024999999999999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v>0</v>
      </c>
      <c r="AM45" s="258">
        <v>0</v>
      </c>
      <c r="AN45" s="259">
        <v>0</v>
      </c>
    </row>
    <row r="46" spans="1:40" x14ac:dyDescent="0.4">
      <c r="B46" s="197" t="s">
        <v>330</v>
      </c>
      <c r="C46" s="290"/>
      <c r="D46" s="286"/>
      <c r="E46" s="286"/>
      <c r="F46" s="258">
        <v>2.8000000000000001E-2</v>
      </c>
      <c r="G46" s="309"/>
      <c r="H46" s="290"/>
      <c r="I46" s="286"/>
      <c r="J46" s="286"/>
      <c r="K46" s="258">
        <f>(0.058+0.024)/2</f>
        <v>4.1000000000000002E-2</v>
      </c>
      <c r="L46" s="309"/>
      <c r="M46" s="290"/>
      <c r="N46" s="286"/>
      <c r="O46" s="286"/>
      <c r="P46" s="258"/>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v>0</v>
      </c>
    </row>
    <row r="47" spans="1:40" s="76" customFormat="1" x14ac:dyDescent="0.4">
      <c r="A47" s="143"/>
      <c r="B47" s="199" t="s">
        <v>329</v>
      </c>
      <c r="C47" s="290"/>
      <c r="D47" s="286"/>
      <c r="E47" s="286"/>
      <c r="F47" s="258">
        <v>2.8000000000000001E-2</v>
      </c>
      <c r="G47" s="309"/>
      <c r="H47" s="290"/>
      <c r="I47" s="286"/>
      <c r="J47" s="286"/>
      <c r="K47" s="258">
        <f>(1.049+0.932)/2</f>
        <v>0.99049999999999994</v>
      </c>
      <c r="L47" s="309"/>
      <c r="M47" s="290"/>
      <c r="N47" s="286"/>
      <c r="O47" s="286"/>
      <c r="P47" s="258"/>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v>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v>0.8</v>
      </c>
      <c r="D49" s="141">
        <v>0.8</v>
      </c>
      <c r="E49" s="141">
        <v>0.8</v>
      </c>
      <c r="F49" s="141">
        <v>0.8</v>
      </c>
      <c r="G49" s="310"/>
      <c r="H49" s="140">
        <v>0.8</v>
      </c>
      <c r="I49" s="141">
        <v>0.8</v>
      </c>
      <c r="J49" s="141">
        <v>0.8</v>
      </c>
      <c r="K49" s="141">
        <v>0.8</v>
      </c>
      <c r="L49" s="310"/>
      <c r="M49" s="140">
        <v>0.85</v>
      </c>
      <c r="N49" s="141">
        <v>0.85</v>
      </c>
      <c r="O49" s="141">
        <v>0.85</v>
      </c>
      <c r="P49" s="141">
        <f>0.85</f>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0.91900000000000004</v>
      </c>
      <c r="G50" s="309"/>
      <c r="H50" s="291"/>
      <c r="I50" s="287"/>
      <c r="J50" s="287"/>
      <c r="K50" s="258">
        <f>(1.049+0.932)/2</f>
        <v>0.99049999999999994</v>
      </c>
      <c r="L50" s="309"/>
      <c r="M50" s="291"/>
      <c r="N50" s="287"/>
      <c r="O50" s="287"/>
      <c r="P50" s="258"/>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v>0</v>
      </c>
    </row>
    <row r="51" spans="1:40" x14ac:dyDescent="0.4">
      <c r="B51" s="195" t="s">
        <v>334</v>
      </c>
      <c r="C51" s="290"/>
      <c r="D51" s="286"/>
      <c r="E51" s="286"/>
      <c r="F51" s="115">
        <v>37013815</v>
      </c>
      <c r="G51" s="309"/>
      <c r="H51" s="290"/>
      <c r="I51" s="286"/>
      <c r="J51" s="286"/>
      <c r="K51" s="115">
        <f>2475496+17301153</f>
        <v>19776649</v>
      </c>
      <c r="L51" s="309"/>
      <c r="M51" s="290"/>
      <c r="N51" s="286"/>
      <c r="O51" s="286"/>
      <c r="P51" s="115">
        <f>37105538+4037901</f>
        <v>41143439</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v>0</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f>0</f>
        <v>0</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v>0</v>
      </c>
      <c r="E55" s="286"/>
      <c r="F55" s="286"/>
      <c r="G55" s="309"/>
      <c r="H55" s="290"/>
      <c r="I55" s="110">
        <v>0</v>
      </c>
      <c r="J55" s="286"/>
      <c r="K55" s="286"/>
      <c r="L55" s="309"/>
      <c r="M55" s="290"/>
      <c r="N55" s="110">
        <v>0</v>
      </c>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v>0</v>
      </c>
      <c r="AM55" s="286"/>
      <c r="AN55" s="348"/>
    </row>
    <row r="56" spans="1:40" s="19" customFormat="1" ht="26.25" customHeight="1" x14ac:dyDescent="0.4">
      <c r="A56" s="95"/>
      <c r="B56" s="195" t="s">
        <v>339</v>
      </c>
      <c r="C56" s="290"/>
      <c r="D56" s="110">
        <v>0</v>
      </c>
      <c r="E56" s="286"/>
      <c r="F56" s="286"/>
      <c r="G56" s="309"/>
      <c r="H56" s="290"/>
      <c r="I56" s="110">
        <v>0</v>
      </c>
      <c r="J56" s="286"/>
      <c r="K56" s="286"/>
      <c r="L56" s="309"/>
      <c r="M56" s="290"/>
      <c r="N56" s="110">
        <v>0</v>
      </c>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v>0</v>
      </c>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v>0</v>
      </c>
      <c r="F58" s="286"/>
      <c r="G58" s="309"/>
      <c r="H58" s="290"/>
      <c r="I58" s="286"/>
      <c r="J58" s="110">
        <v>0</v>
      </c>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v>0</v>
      </c>
      <c r="AN58" s="348"/>
    </row>
    <row r="59" spans="1:40" s="19" customFormat="1" x14ac:dyDescent="0.4">
      <c r="A59" s="95"/>
      <c r="B59" s="195" t="s">
        <v>342</v>
      </c>
      <c r="C59" s="290"/>
      <c r="D59" s="286"/>
      <c r="E59" s="110">
        <v>0</v>
      </c>
      <c r="F59" s="286"/>
      <c r="G59" s="309"/>
      <c r="H59" s="290"/>
      <c r="I59" s="286"/>
      <c r="J59" s="110">
        <v>0</v>
      </c>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v>0</v>
      </c>
      <c r="AN59" s="348"/>
    </row>
    <row r="60" spans="1:40" s="19" customFormat="1" x14ac:dyDescent="0.4">
      <c r="A60" s="95"/>
      <c r="B60" s="195" t="s">
        <v>343</v>
      </c>
      <c r="C60" s="290"/>
      <c r="D60" s="286"/>
      <c r="E60" s="110">
        <v>0</v>
      </c>
      <c r="F60" s="286"/>
      <c r="G60" s="309"/>
      <c r="H60" s="290"/>
      <c r="I60" s="286"/>
      <c r="J60" s="110">
        <v>0</v>
      </c>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v>0</v>
      </c>
      <c r="AN60" s="348"/>
    </row>
    <row r="61" spans="1:40" s="19" customFormat="1" x14ac:dyDescent="0.4">
      <c r="A61" s="95"/>
      <c r="B61" s="195" t="s">
        <v>344</v>
      </c>
      <c r="C61" s="290"/>
      <c r="D61" s="286"/>
      <c r="E61" s="110">
        <v>0</v>
      </c>
      <c r="F61" s="286"/>
      <c r="G61" s="309"/>
      <c r="H61" s="290"/>
      <c r="I61" s="286"/>
      <c r="J61" s="110">
        <v>0</v>
      </c>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v>0</v>
      </c>
      <c r="AN61" s="348"/>
    </row>
    <row r="62" spans="1:40" s="19" customFormat="1" x14ac:dyDescent="0.4">
      <c r="A62" s="95"/>
      <c r="B62" s="195" t="s">
        <v>345</v>
      </c>
      <c r="C62" s="290"/>
      <c r="D62" s="286"/>
      <c r="E62" s="110">
        <v>0</v>
      </c>
      <c r="F62" s="286"/>
      <c r="G62" s="309"/>
      <c r="H62" s="290"/>
      <c r="I62" s="286"/>
      <c r="J62" s="110">
        <v>0</v>
      </c>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v>0</v>
      </c>
      <c r="AN62" s="348"/>
    </row>
    <row r="63" spans="1:40" s="19" customFormat="1" x14ac:dyDescent="0.4">
      <c r="A63" s="95"/>
      <c r="B63" s="204" t="s">
        <v>346</v>
      </c>
      <c r="C63" s="355"/>
      <c r="D63" s="356"/>
      <c r="E63" s="187">
        <v>0</v>
      </c>
      <c r="F63" s="356"/>
      <c r="G63" s="357"/>
      <c r="H63" s="355"/>
      <c r="I63" s="356"/>
      <c r="J63" s="187">
        <v>0</v>
      </c>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v>0</v>
      </c>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4" sqref="D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7669</v>
      </c>
      <c r="D4" s="149">
        <v>0</v>
      </c>
      <c r="E4" s="149">
        <v>0</v>
      </c>
      <c r="F4" s="149"/>
      <c r="G4" s="149"/>
      <c r="H4" s="149"/>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c r="D11" s="119"/>
      <c r="E11" s="119"/>
      <c r="F11" s="119"/>
      <c r="G11" s="119"/>
      <c r="H11" s="119"/>
      <c r="I11" s="310"/>
      <c r="J11" s="310"/>
      <c r="K11" s="363"/>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v>0</v>
      </c>
      <c r="D16" s="119">
        <v>0</v>
      </c>
      <c r="E16" s="119">
        <v>0</v>
      </c>
      <c r="F16" s="119">
        <v>0</v>
      </c>
      <c r="G16" s="119">
        <v>0</v>
      </c>
      <c r="H16" s="119">
        <v>0</v>
      </c>
      <c r="I16" s="310"/>
      <c r="J16" s="310"/>
      <c r="K16" s="363">
        <v>0</v>
      </c>
    </row>
    <row r="17" spans="2:12" s="5" customFormat="1" x14ac:dyDescent="0.4">
      <c r="B17" s="207" t="s">
        <v>203</v>
      </c>
      <c r="C17" s="109">
        <v>0</v>
      </c>
      <c r="D17" s="113">
        <v>0</v>
      </c>
      <c r="E17" s="113">
        <v>0</v>
      </c>
      <c r="F17" s="113">
        <v>0</v>
      </c>
      <c r="G17" s="113">
        <v>0</v>
      </c>
      <c r="H17" s="113">
        <v>0</v>
      </c>
      <c r="I17" s="309"/>
      <c r="J17" s="309"/>
      <c r="K17" s="364">
        <v>0</v>
      </c>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v>0</v>
      </c>
      <c r="D22" s="212">
        <v>0</v>
      </c>
      <c r="E22" s="212">
        <v>0</v>
      </c>
      <c r="F22" s="212">
        <v>0</v>
      </c>
      <c r="G22" s="212">
        <v>0</v>
      </c>
      <c r="H22" s="212">
        <v>0</v>
      </c>
      <c r="I22" s="357"/>
      <c r="J22" s="357"/>
      <c r="K22" s="366">
        <v>0</v>
      </c>
    </row>
    <row r="23" spans="2:12" s="5" customFormat="1" ht="100.2" customHeight="1" x14ac:dyDescent="0.4">
      <c r="B23" s="102" t="s">
        <v>212</v>
      </c>
      <c r="C23" s="389"/>
      <c r="D23" s="390"/>
      <c r="E23" s="390"/>
      <c r="F23" s="390"/>
      <c r="G23" s="390"/>
      <c r="H23" s="390"/>
      <c r="I23" s="390"/>
      <c r="J23" s="390"/>
      <c r="K23" s="391"/>
    </row>
    <row r="24" spans="2:12" s="5" customFormat="1" ht="100.2" customHeight="1" x14ac:dyDescent="0.4">
      <c r="B24" s="101" t="s">
        <v>213</v>
      </c>
      <c r="C24" s="392"/>
      <c r="D24" s="393"/>
      <c r="E24" s="393"/>
      <c r="F24" s="393"/>
      <c r="G24" s="393"/>
      <c r="H24" s="393"/>
      <c r="I24" s="393"/>
      <c r="J24" s="393"/>
      <c r="K24" s="394"/>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C34" sqref="C3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2" sqref="B2"/>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t="s">
        <v>500</v>
      </c>
      <c r="C5" s="150"/>
      <c r="D5" s="221" t="s">
        <v>504</v>
      </c>
      <c r="E5" s="7"/>
    </row>
    <row r="6" spans="1:5" ht="35.25" customHeight="1" x14ac:dyDescent="0.4">
      <c r="B6" s="379" t="s">
        <v>501</v>
      </c>
      <c r="C6" s="150"/>
      <c r="D6" s="221" t="s">
        <v>504</v>
      </c>
      <c r="E6" s="7"/>
    </row>
    <row r="7" spans="1:5" ht="35.25" customHeight="1" x14ac:dyDescent="0.4">
      <c r="B7" s="380" t="s">
        <v>502</v>
      </c>
      <c r="C7" s="150"/>
      <c r="D7" s="221" t="s">
        <v>504</v>
      </c>
      <c r="E7" s="7"/>
    </row>
    <row r="8" spans="1:5" ht="35.25" customHeight="1" x14ac:dyDescent="0.4">
      <c r="B8" s="385" t="s">
        <v>531</v>
      </c>
      <c r="C8" s="150"/>
      <c r="D8" s="221" t="s">
        <v>504</v>
      </c>
      <c r="E8" s="7"/>
    </row>
    <row r="9" spans="1:5" ht="35.25" customHeight="1" x14ac:dyDescent="0.4">
      <c r="B9" s="380" t="s">
        <v>503</v>
      </c>
      <c r="C9" s="150"/>
      <c r="D9" s="221" t="s">
        <v>504</v>
      </c>
      <c r="E9" s="7"/>
    </row>
    <row r="10" spans="1:5" ht="35.25" customHeight="1" x14ac:dyDescent="0.4">
      <c r="B10" s="388"/>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3.7" x14ac:dyDescent="0.4">
      <c r="B26" s="275" t="s">
        <v>67</v>
      </c>
      <c r="C26" s="276"/>
      <c r="D26" s="277"/>
      <c r="E26" s="7"/>
    </row>
    <row r="27" spans="2:5" ht="35.25" customHeight="1" x14ac:dyDescent="0.4">
      <c r="B27" s="219" t="s">
        <v>506</v>
      </c>
      <c r="C27" s="150"/>
      <c r="D27" s="221" t="s">
        <v>508</v>
      </c>
      <c r="E27" s="7"/>
    </row>
    <row r="28" spans="2:5" ht="35.25" customHeight="1" x14ac:dyDescent="0.4">
      <c r="B28" s="219" t="s">
        <v>505</v>
      </c>
      <c r="C28" s="150"/>
      <c r="D28" s="221" t="s">
        <v>507</v>
      </c>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219" t="s">
        <v>509</v>
      </c>
      <c r="C34" s="150"/>
      <c r="D34" s="221" t="s">
        <v>510</v>
      </c>
      <c r="E34" s="7"/>
    </row>
    <row r="35" spans="2:5" ht="35.25" customHeight="1" x14ac:dyDescent="0.4">
      <c r="B35" s="388"/>
      <c r="C35" s="150"/>
      <c r="D35" s="388"/>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4" thickBot="1" x14ac:dyDescent="0.45">
      <c r="B40" s="278" t="s">
        <v>126</v>
      </c>
      <c r="C40" s="279"/>
      <c r="D40" s="280"/>
      <c r="E40" s="7"/>
    </row>
    <row r="41" spans="2:5" ht="35.25" customHeight="1" thickTop="1" x14ac:dyDescent="0.4">
      <c r="B41" s="219" t="s">
        <v>511</v>
      </c>
      <c r="C41" s="150"/>
      <c r="D41" s="221" t="s">
        <v>511</v>
      </c>
      <c r="E41" s="7"/>
    </row>
    <row r="42" spans="2:5" ht="35.25" customHeight="1" x14ac:dyDescent="0.4">
      <c r="B42" s="388"/>
      <c r="C42" s="150"/>
      <c r="D42" s="388"/>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219" t="s">
        <v>512</v>
      </c>
      <c r="C48" s="150"/>
      <c r="D48" s="221" t="s">
        <v>513</v>
      </c>
      <c r="E48" s="7"/>
    </row>
    <row r="49" spans="2:5" ht="35.25" customHeight="1" x14ac:dyDescent="0.4">
      <c r="B49" s="388"/>
      <c r="C49" s="150"/>
      <c r="D49" s="388"/>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t="s">
        <v>514</v>
      </c>
      <c r="C56" s="152"/>
      <c r="D56" s="221" t="s">
        <v>515</v>
      </c>
      <c r="E56" s="7"/>
    </row>
    <row r="57" spans="2:5" ht="35.25" customHeight="1" x14ac:dyDescent="0.4">
      <c r="B57" s="219" t="s">
        <v>532</v>
      </c>
      <c r="C57" s="152"/>
      <c r="D57" s="221" t="s">
        <v>515</v>
      </c>
      <c r="E57" s="7"/>
    </row>
    <row r="58" spans="2:5" ht="35.25" customHeight="1" x14ac:dyDescent="0.4">
      <c r="B58" s="388"/>
      <c r="C58" s="152"/>
      <c r="D58" s="388"/>
      <c r="E58" s="7"/>
    </row>
    <row r="59" spans="2:5" ht="35.25" customHeight="1" x14ac:dyDescent="0.4">
      <c r="B59" s="388"/>
      <c r="C59" s="152"/>
      <c r="D59" s="388"/>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3.7" x14ac:dyDescent="0.4">
      <c r="B66" s="278" t="s">
        <v>113</v>
      </c>
      <c r="C66" s="279"/>
      <c r="D66" s="280"/>
      <c r="E66" s="7"/>
    </row>
    <row r="67" spans="2:5" ht="35.25" customHeight="1" x14ac:dyDescent="0.4">
      <c r="B67" s="219" t="s">
        <v>536</v>
      </c>
      <c r="C67" s="152"/>
      <c r="D67" s="221" t="s">
        <v>536</v>
      </c>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219" t="s">
        <v>533</v>
      </c>
      <c r="C78" s="152"/>
      <c r="D78" s="221" t="s">
        <v>516</v>
      </c>
      <c r="E78" s="7"/>
    </row>
    <row r="79" spans="2:5" ht="35.25" customHeight="1" x14ac:dyDescent="0.4">
      <c r="B79" s="388"/>
      <c r="C79" s="152"/>
      <c r="D79" s="388"/>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219" t="s">
        <v>534</v>
      </c>
      <c r="C89" s="152"/>
      <c r="D89" s="221" t="s">
        <v>517</v>
      </c>
      <c r="E89" s="7"/>
    </row>
    <row r="90" spans="2:5" ht="35.25" customHeight="1" x14ac:dyDescent="0.4">
      <c r="B90" s="388"/>
      <c r="C90" s="152"/>
      <c r="D90" s="221" t="s">
        <v>518</v>
      </c>
      <c r="E90" s="7"/>
    </row>
    <row r="91" spans="2:5" ht="35.25" customHeight="1" x14ac:dyDescent="0.4">
      <c r="B91" s="219"/>
      <c r="C91" s="152"/>
      <c r="D91" s="388"/>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219" t="s">
        <v>535</v>
      </c>
      <c r="C100" s="152"/>
      <c r="D100" s="221" t="s">
        <v>520</v>
      </c>
      <c r="E100" s="7"/>
    </row>
    <row r="101" spans="2:5" ht="35.25" customHeight="1" x14ac:dyDescent="0.4">
      <c r="B101" s="388"/>
      <c r="C101" s="152"/>
      <c r="D101" s="221" t="s">
        <v>521</v>
      </c>
      <c r="E101" s="7"/>
    </row>
    <row r="102" spans="2:5" ht="35.25" customHeight="1" x14ac:dyDescent="0.4">
      <c r="B102" s="219"/>
      <c r="C102" s="152"/>
      <c r="D102" s="388"/>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3.7" x14ac:dyDescent="0.4">
      <c r="B110" s="278" t="s">
        <v>100</v>
      </c>
      <c r="C110" s="279"/>
      <c r="D110" s="280"/>
      <c r="E110" s="27"/>
    </row>
    <row r="111" spans="2:5" s="5" customFormat="1" ht="35.25" customHeight="1" x14ac:dyDescent="0.4">
      <c r="B111" s="219" t="s">
        <v>536</v>
      </c>
      <c r="C111" s="152"/>
      <c r="D111" s="221" t="s">
        <v>537</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4" thickBot="1" x14ac:dyDescent="0.45">
      <c r="B122" s="278" t="s">
        <v>72</v>
      </c>
      <c r="C122" s="279"/>
      <c r="D122" s="280"/>
      <c r="E122" s="7"/>
    </row>
    <row r="123" spans="2:5" ht="35.25" customHeight="1" thickTop="1" x14ac:dyDescent="0.4">
      <c r="B123" s="219" t="s">
        <v>522</v>
      </c>
      <c r="C123" s="150"/>
      <c r="D123" s="221" t="s">
        <v>519</v>
      </c>
      <c r="E123" s="7"/>
    </row>
    <row r="124" spans="2:5" s="5" customFormat="1" ht="35.25" customHeight="1" x14ac:dyDescent="0.4">
      <c r="B124" s="387"/>
      <c r="C124" s="150"/>
      <c r="D124" s="387"/>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4" thickBot="1" x14ac:dyDescent="0.45">
      <c r="B133" s="278" t="s">
        <v>73</v>
      </c>
      <c r="C133" s="279"/>
      <c r="D133" s="280"/>
      <c r="E133" s="7"/>
    </row>
    <row r="134" spans="2:5" s="5" customFormat="1" ht="35.25" customHeight="1" thickTop="1" x14ac:dyDescent="0.4">
      <c r="B134" s="219" t="s">
        <v>523</v>
      </c>
      <c r="C134" s="150"/>
      <c r="D134" s="221" t="s">
        <v>519</v>
      </c>
      <c r="E134" s="27"/>
    </row>
    <row r="135" spans="2:5" s="5" customFormat="1" ht="35.25" customHeight="1" x14ac:dyDescent="0.4">
      <c r="B135" s="381" t="s">
        <v>524</v>
      </c>
      <c r="C135" s="150"/>
      <c r="D135" s="387"/>
      <c r="E135" s="27"/>
    </row>
    <row r="136" spans="2:5" s="5" customFormat="1" ht="35.25" customHeight="1" x14ac:dyDescent="0.4">
      <c r="B136" s="382" t="s">
        <v>525</v>
      </c>
      <c r="C136" s="150"/>
      <c r="D136" s="221"/>
      <c r="E136" s="27"/>
    </row>
    <row r="137" spans="2:5" s="5" customFormat="1" ht="35.25" customHeight="1" x14ac:dyDescent="0.4">
      <c r="B137" s="387"/>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4" thickBot="1" x14ac:dyDescent="0.45">
      <c r="B144" s="278" t="s">
        <v>74</v>
      </c>
      <c r="C144" s="279"/>
      <c r="D144" s="280"/>
      <c r="E144" s="7"/>
    </row>
    <row r="145" spans="2:5" s="5" customFormat="1" ht="35.25" customHeight="1" thickTop="1" x14ac:dyDescent="0.4">
      <c r="B145" s="219" t="s">
        <v>526</v>
      </c>
      <c r="C145" s="150"/>
      <c r="D145" s="221" t="s">
        <v>519</v>
      </c>
      <c r="E145" s="27"/>
    </row>
    <row r="146" spans="2:5" s="5" customFormat="1" ht="35.25" customHeight="1" x14ac:dyDescent="0.4">
      <c r="B146" s="387"/>
      <c r="C146" s="150"/>
      <c r="D146" s="387"/>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383" t="s">
        <v>527</v>
      </c>
      <c r="C156" s="150"/>
      <c r="D156" s="221" t="s">
        <v>529</v>
      </c>
      <c r="E156" s="27"/>
    </row>
    <row r="157" spans="2:5" s="5" customFormat="1" ht="35.25" customHeight="1" x14ac:dyDescent="0.4">
      <c r="B157" s="384" t="s">
        <v>528</v>
      </c>
      <c r="C157" s="150"/>
      <c r="D157" s="387"/>
      <c r="E157" s="27"/>
    </row>
    <row r="158" spans="2:5" s="5" customFormat="1" ht="35.25" customHeight="1" x14ac:dyDescent="0.4">
      <c r="B158" s="387"/>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3.7" x14ac:dyDescent="0.4">
      <c r="B166" s="278" t="s">
        <v>76</v>
      </c>
      <c r="C166" s="279"/>
      <c r="D166" s="280"/>
      <c r="E166" s="7"/>
    </row>
    <row r="167" spans="2:5" s="5" customFormat="1" ht="35.25" customHeight="1" x14ac:dyDescent="0.4">
      <c r="B167" s="219" t="s">
        <v>536</v>
      </c>
      <c r="C167" s="150"/>
      <c r="D167" s="221" t="s">
        <v>536</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387"/>
      <c r="E176" s="27"/>
    </row>
    <row r="177" spans="2:5" ht="14" thickBot="1" x14ac:dyDescent="0.45">
      <c r="B177" s="278" t="s">
        <v>78</v>
      </c>
      <c r="C177" s="279"/>
      <c r="D177" s="280"/>
      <c r="E177" s="1"/>
    </row>
    <row r="178" spans="2:5" s="5" customFormat="1" ht="35.25" customHeight="1" thickTop="1" x14ac:dyDescent="0.4">
      <c r="B178" s="386" t="s">
        <v>530</v>
      </c>
      <c r="C178" s="150"/>
      <c r="D178" s="221" t="s">
        <v>519</v>
      </c>
      <c r="E178" s="27"/>
    </row>
    <row r="179" spans="2:5" s="5" customFormat="1" ht="35.25" customHeight="1" x14ac:dyDescent="0.4">
      <c r="B179" s="219"/>
      <c r="C179" s="150"/>
      <c r="D179" s="221"/>
      <c r="E179" s="27"/>
    </row>
    <row r="180" spans="2:5" s="5" customFormat="1" ht="35.25" customHeight="1" x14ac:dyDescent="0.4">
      <c r="B180" s="387"/>
      <c r="C180" s="150"/>
      <c r="D180" s="387"/>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t="s">
        <v>536</v>
      </c>
      <c r="C189" s="150"/>
      <c r="D189" s="221" t="s">
        <v>536</v>
      </c>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3.7" x14ac:dyDescent="0.4">
      <c r="B199" s="278" t="s">
        <v>81</v>
      </c>
      <c r="C199" s="279"/>
      <c r="D199" s="280"/>
      <c r="E199" s="1"/>
    </row>
    <row r="200" spans="2:5" s="5" customFormat="1" ht="35.25" customHeight="1" x14ac:dyDescent="0.4">
      <c r="B200" s="219" t="s">
        <v>536</v>
      </c>
      <c r="C200" s="150"/>
      <c r="D200" s="221" t="s">
        <v>536</v>
      </c>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xr:uid="{00000000-0002-0000-0600-000000000000}"/>
    <dataValidation showInputMessage="1" showErrorMessage="1" prompt="Accepts input from user" sqref="B27:B32 D156 D158:D165 D147:D154 D136:D143 D125:D132 D103:D109 D92:D98 D80:D87 D60:D65 D50:D53 D43:D46 D36:D39 B11:B24 D27:D32 B181:B187 B5:B9 B34 D34 D41 B41 D200:D209 D48 D67:D76 D56:D57 D78 D89:D90 B100 D100:D101 D123 B123 B134:B136 D134 D145 B145 B167:B176 D5:D24 D111:D120 D167:D175 D178:D179 B178:B179 D181:D187 B189:B198 D189:D198 B200:B209 B48 B67:B76 B56:B57 B78 B89 B111:B120 B36:B39 B43:B46 B50:B53 B60:B65 B80:B87 B91:B98 B102:B109 B125:B132 B138:B143 B147:B154 B159:B165 B156:B157" xr:uid="{00000000-0002-0000-0600-000001000000}"/>
    <dataValidation allowBlank="1" showInputMessage="1" showErrorMessage="1" prompt="Does not accept input from user" sqref="C4:C55 C121:C209" xr:uid="{00000000-0002-0000-0600-000002000000}"/>
    <dataValidation type="list" showInputMessage="1" showErrorMessage="1" prompt="Accepts input from user" sqref="C56:C65 C67:C76 C78:C87 C89:C98 C100:C109 C111:C120" xr:uid="{00000000-0002-0000-0600-000003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