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47" i="10" l="1"/>
  <c r="P51" i="10" l="1"/>
  <c r="P41" i="10"/>
  <c r="P38" i="10"/>
  <c r="K51" i="10"/>
  <c r="K38" i="10"/>
  <c r="I44" i="10"/>
  <c r="J44" i="10"/>
  <c r="K44" i="10"/>
  <c r="H44" i="10"/>
  <c r="K12" i="4" l="1"/>
  <c r="F38" i="10" l="1"/>
  <c r="F40" i="10"/>
  <c r="F41" i="10"/>
  <c r="F51" i="10"/>
  <c r="F50" i="10"/>
  <c r="F52" i="10"/>
  <c r="K52" i="10"/>
  <c r="F44" i="10"/>
  <c r="E60" i="4"/>
  <c r="D60" i="4"/>
  <c r="P52" i="10" l="1"/>
  <c r="P46" i="10"/>
  <c r="P47" i="10" s="1"/>
  <c r="P50" i="10" s="1"/>
  <c r="P44" i="10"/>
  <c r="N44" i="10"/>
  <c r="O44" i="10"/>
  <c r="M44" i="10"/>
  <c r="P40" i="10"/>
  <c r="P37" i="10"/>
  <c r="O37" i="10"/>
  <c r="P17" i="10"/>
  <c r="N17" i="10"/>
  <c r="O17" i="10"/>
  <c r="M17" i="10"/>
  <c r="P16" i="10"/>
  <c r="O16" i="10"/>
  <c r="P15" i="10"/>
  <c r="O15" i="10"/>
  <c r="P12" i="10"/>
  <c r="N12" i="10"/>
  <c r="O12" i="10"/>
  <c r="M12" i="10"/>
  <c r="P7" i="10"/>
  <c r="O7" i="10"/>
  <c r="P6" i="10"/>
  <c r="O6" i="10"/>
  <c r="K41" i="10"/>
  <c r="K46" i="10" s="1"/>
  <c r="K40" i="10"/>
  <c r="K37" i="10"/>
  <c r="J37" i="10"/>
  <c r="K16" i="10"/>
  <c r="J16" i="10"/>
  <c r="I17" i="10"/>
  <c r="H17" i="10"/>
  <c r="I12" i="10"/>
  <c r="L7" i="10"/>
  <c r="L6" i="10"/>
  <c r="K7" i="10"/>
  <c r="H12" i="10"/>
  <c r="J7" i="10"/>
  <c r="F49" i="10"/>
  <c r="F46" i="10"/>
  <c r="E44" i="10"/>
  <c r="E37" i="10"/>
  <c r="C44" i="10" s="1"/>
  <c r="F17" i="10"/>
  <c r="F16" i="10"/>
  <c r="F15" i="10"/>
  <c r="F37" i="10" l="1"/>
  <c r="D44" i="10" s="1"/>
  <c r="F12" i="10"/>
  <c r="F7" i="10"/>
  <c r="F6" i="10"/>
  <c r="E17" i="10"/>
  <c r="E16" i="10"/>
  <c r="E15" i="10"/>
  <c r="D17" i="10"/>
  <c r="C17" i="10"/>
  <c r="E12" i="10"/>
  <c r="E7" i="10"/>
  <c r="E6" i="10"/>
  <c r="K60" i="4"/>
  <c r="J60" i="4"/>
  <c r="Q60" i="4"/>
  <c r="P60" i="4"/>
  <c r="Q54" i="18"/>
  <c r="Q12" i="4" s="1"/>
  <c r="K54" i="18"/>
  <c r="J6" i="10" s="1"/>
  <c r="J54" i="18"/>
  <c r="D54" i="18"/>
  <c r="E54" i="18"/>
  <c r="E12" i="4" s="1"/>
  <c r="K6" i="10" l="1"/>
  <c r="K12" i="10" s="1"/>
  <c r="J12" i="10"/>
  <c r="D12" i="10"/>
  <c r="C12" i="10"/>
  <c r="AS60" i="4" l="1"/>
  <c r="E5" i="4"/>
  <c r="D5" i="4"/>
  <c r="J12" i="4"/>
  <c r="K5" i="4"/>
  <c r="J15" i="10" s="1"/>
  <c r="J5" i="4"/>
  <c r="Q5" i="4"/>
  <c r="P5" i="4"/>
  <c r="AS12" i="4"/>
  <c r="AS5" i="4"/>
  <c r="AO12" i="4"/>
  <c r="AP12" i="4"/>
  <c r="AQ12" i="4"/>
  <c r="AR12" i="4"/>
  <c r="AT12" i="4"/>
  <c r="AU12" i="4"/>
  <c r="AN12" i="4"/>
  <c r="F12" i="4"/>
  <c r="G12" i="4"/>
  <c r="H12" i="4"/>
  <c r="I12" i="4"/>
  <c r="L12" i="4"/>
  <c r="M12" i="4"/>
  <c r="N12" i="4"/>
  <c r="O12" i="4"/>
  <c r="R12" i="4"/>
  <c r="S12" i="4"/>
  <c r="T12" i="4"/>
  <c r="U12" i="4"/>
  <c r="V12" i="4"/>
  <c r="W12" i="4"/>
  <c r="X12" i="4"/>
  <c r="Y12" i="4"/>
  <c r="Z12" i="4"/>
  <c r="AA12" i="4"/>
  <c r="AB12" i="4"/>
  <c r="AC12" i="4"/>
  <c r="AD12" i="4"/>
  <c r="D12" i="4"/>
  <c r="AO5" i="4"/>
  <c r="AP5" i="4"/>
  <c r="AQ5" i="4"/>
  <c r="AR5" i="4"/>
  <c r="AU5" i="4"/>
  <c r="AN5" i="4"/>
  <c r="AI5" i="4"/>
  <c r="F5" i="4"/>
  <c r="G5" i="4"/>
  <c r="H5" i="4"/>
  <c r="I5" i="4"/>
  <c r="L5" i="4"/>
  <c r="M5" i="4"/>
  <c r="N5" i="4"/>
  <c r="O5" i="4"/>
  <c r="R5" i="4"/>
  <c r="S5" i="4"/>
  <c r="T5" i="4"/>
  <c r="U5" i="4"/>
  <c r="V5" i="4"/>
  <c r="W5" i="4"/>
  <c r="X5" i="4"/>
  <c r="Y5" i="4"/>
  <c r="Z5" i="4"/>
  <c r="AA5" i="4"/>
  <c r="AB5" i="4"/>
  <c r="AC5" i="4"/>
  <c r="AD5" i="4"/>
  <c r="Q55" i="18"/>
  <c r="K55" i="18"/>
  <c r="E55" i="18"/>
  <c r="J17" i="10" l="1"/>
  <c r="K17" i="10" s="1"/>
  <c r="K50" i="10" s="1"/>
  <c r="K15" i="10"/>
  <c r="J55" i="18"/>
  <c r="P55" i="18"/>
  <c r="AS55" i="18"/>
  <c r="AS54" i="18"/>
  <c r="P54" i="18"/>
  <c r="P12" i="4" s="1"/>
  <c r="D55" i="18"/>
</calcChain>
</file>

<file path=xl/sharedStrings.xml><?xml version="1.0" encoding="utf-8"?>
<sst xmlns="http://schemas.openxmlformats.org/spreadsheetml/2006/main" count="593" uniqueCount="515">
  <si>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</si>
  <si>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</si>
  <si>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</si>
  <si>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</si>
  <si>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</si>
  <si>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</si>
  <si>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</si>
  <si>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</si>
  <si>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</si>
  <si>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</si>
  <si>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</si>
  <si>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</si>
  <si>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</si>
  <si>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</si>
  <si>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</si>
  <si>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</si>
  <si>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</si>
  <si>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</si>
  <si>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</si>
  <si>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</si>
  <si>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</si>
  <si>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</si>
  <si>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</si>
  <si>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</si>
  <si>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</si>
  <si>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</si>
  <si>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</si>
  <si>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</si>
  <si>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</si>
  <si>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</si>
  <si>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</si>
  <si>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</si>
  <si>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</si>
  <si>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</si>
  <si>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</si>
  <si>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</si>
  <si>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</si>
  <si>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</si>
  <si>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</si>
  <si>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</si>
  <si>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</si>
  <si>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</si>
  <si>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</si>
  <si>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</si>
  <si>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</si>
  <si>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</si>
  <si>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</si>
  <si>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</si>
  <si>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</si>
  <si>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</si>
  <si>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</si>
  <si>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</si>
  <si>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</si>
  <si>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</si>
  <si>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</si>
  <si>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</si>
  <si>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</si>
  <si>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</si>
  <si>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</si>
  <si>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</si>
  <si>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</si>
  <si>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</si>
  <si>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</si>
  <si>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</si>
  <si>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</si>
  <si>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</si>
  <si>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</si>
  <si>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</si>
  <si>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</si>
  <si>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</si>
  <si>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</si>
  <si>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</si>
  <si>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</si>
  <si>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</si>
  <si>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</si>
  <si>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</si>
  <si>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</si>
  <si>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</si>
  <si>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</si>
  <si>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</si>
  <si>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</si>
  <si>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</si>
  <si>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</si>
  <si>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</si>
  <si>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</si>
  <si>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</si>
  <si>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</si>
  <si>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</si>
  <si>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</si>
  <si>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</si>
  <si>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</si>
  <si>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</si>
  <si>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</si>
  <si>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</si>
  <si>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</si>
  <si>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</si>
  <si>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</si>
  <si>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</si>
  <si>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</si>
  <si>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</si>
  <si>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</si>
  <si>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</si>
  <si>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</si>
  <si>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</si>
  <si>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</si>
  <si>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</si>
  <si>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</si>
  <si>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</si>
  <si>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</si>
  <si>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</si>
  <si>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</si>
  <si>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</si>
  <si>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</si>
  <si>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</si>
  <si>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</si>
  <si>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</si>
  <si>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</si>
  <si>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</si>
  <si>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</si>
  <si>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</si>
  <si>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</si>
  <si>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</si>
  <si>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</si>
  <si>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</si>
  <si>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</si>
  <si>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</si>
  <si>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</si>
  <si>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</si>
  <si>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</si>
  <si>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</si>
  <si>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</si>
  <si>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</si>
  <si>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</si>
  <si>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</si>
  <si>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</si>
  <si>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</si>
  <si>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</si>
  <si>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</si>
  <si>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</si>
  <si>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</si>
  <si>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</si>
  <si>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</si>
  <si>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</si>
  <si>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</si>
  <si>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</si>
  <si>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</si>
  <si>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</si>
  <si>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</si>
  <si>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</si>
  <si>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</si>
  <si>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</si>
  <si>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</si>
  <si>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</si>
  <si>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</si>
  <si>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</si>
  <si>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</si>
  <si>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</si>
  <si>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</si>
  <si>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</si>
  <si>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</si>
  <si>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</si>
  <si>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</si>
  <si>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</si>
  <si>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</si>
  <si>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</si>
  <si>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</si>
  <si>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</si>
  <si>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</si>
  <si>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</si>
  <si>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</si>
  <si>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</si>
  <si>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</si>
  <si>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</si>
  <si>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</si>
  <si>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</si>
  <si>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</si>
  <si>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</si>
  <si>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</si>
  <si>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</si>
  <si>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</si>
  <si>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</si>
  <si>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</si>
  <si>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</si>
  <si>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</si>
  <si>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</si>
  <si>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</si>
  <si>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</si>
  <si>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</si>
  <si>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</si>
  <si>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</si>
  <si>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</si>
  <si>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</si>
  <si>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</si>
  <si>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</si>
  <si>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</si>
  <si>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</si>
  <si>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</si>
  <si>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</si>
  <si>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</si>
  <si>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</si>
  <si>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</si>
  <si>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</si>
  <si>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</si>
  <si>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</si>
  <si>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</si>
  <si>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</si>
  <si>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</si>
  <si>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</si>
  <si>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</si>
  <si>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</si>
  <si>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</si>
  <si>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</si>
  <si>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</si>
  <si>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</si>
  <si>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</si>
  <si>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</si>
  <si>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</si>
  <si>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</si>
  <si>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</si>
  <si>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</si>
  <si>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</si>
  <si>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</si>
  <si>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</si>
  <si>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</si>
  <si>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</si>
  <si>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</si>
  <si>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</si>
  <si>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</si>
  <si>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</si>
  <si>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</si>
  <si>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</si>
  <si>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</si>
  <si>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</si>
  <si>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</si>
  <si>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</si>
  <si>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</si>
  <si>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</si>
  <si>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</si>
  <si>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</si>
  <si>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</si>
  <si>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</si>
  <si>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</si>
  <si>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</si>
  <si>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</si>
  <si>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</si>
  <si>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</si>
  <si>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</si>
  <si>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</si>
  <si>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</si>
  <si>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</si>
  <si>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</si>
  <si>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</si>
  <si>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</si>
  <si>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</si>
  <si>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</si>
  <si>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</si>
  <si>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</si>
  <si>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</si>
  <si>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</si>
  <si>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</si>
  <si>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</si>
  <si>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</si>
  <si>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</si>
  <si>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</si>
  <si>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</si>
  <si>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</si>
  <si>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</si>
  <si>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</si>
  <si>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</si>
  <si>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</si>
  <si>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</si>
  <si>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</si>
  <si>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</si>
  <si>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</si>
  <si>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</si>
  <si>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</si>
  <si>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</si>
  <si>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</si>
  <si>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</si>
  <si>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</si>
  <si>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</si>
  <si>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</si>
  <si>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</si>
  <si>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</si>
  <si>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</si>
  <si>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</si>
  <si>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</si>
  <si>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</si>
  <si>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</si>
  <si>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</si>
  <si>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</si>
  <si>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</si>
  <si>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</si>
  <si>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</si>
  <si>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</si>
  <si>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</si>
  <si>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</si>
  <si>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</si>
  <si>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</si>
  <si>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</si>
  <si>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</si>
  <si>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</si>
  <si>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</si>
  <si>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</si>
  <si>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</si>
  <si>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</si>
  <si>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</si>
  <si>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</si>
  <si>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</si>
  <si>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</si>
  <si>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</si>
  <si>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</si>
  <si>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</si>
  <si>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</si>
  <si>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</si>
  <si>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</si>
  <si>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</si>
  <si>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</si>
  <si>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</si>
  <si>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</si>
  <si>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</si>
  <si>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</si>
  <si>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</si>
  <si>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</si>
  <si>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</si>
  <si>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</si>
  <si>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</si>
  <si>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</si>
  <si>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</si>
  <si>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</si>
  <si>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</si>
  <si>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</si>
  <si>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</si>
  <si>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</si>
  <si>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</si>
  <si>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</si>
  <si>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</si>
  <si>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</si>
  <si>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</si>
  <si>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</si>
  <si>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</si>
  <si>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</si>
  <si>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</si>
  <si>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</si>
  <si>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</si>
  <si>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</si>
  <si>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</si>
  <si>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</si>
  <si>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</si>
  <si>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</si>
  <si>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</si>
  <si>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</si>
  <si>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</si>
  <si>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</si>
  <si>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</si>
  <si>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</si>
  <si>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</si>
  <si>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</si>
  <si>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</si>
  <si>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</si>
  <si>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</si>
  <si>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</si>
  <si>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</si>
  <si>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</si>
  <si>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</si>
  <si>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</si>
  <si>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</si>
  <si>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</si>
  <si>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</si>
  <si>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</si>
  <si>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</si>
  <si>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</si>
  <si>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</si>
  <si>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</si>
  <si>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</si>
  <si>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</si>
  <si>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</si>
  <si>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</si>
  <si>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</si>
  <si>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</si>
  <si>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</si>
  <si>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</si>
  <si>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</si>
  <si>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</si>
  <si>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</si>
  <si>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</si>
  <si>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</si>
  <si>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</si>
  <si>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</si>
  <si>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</si>
  <si>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</si>
  <si>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</si>
  <si>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</si>
  <si>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</si>
  <si>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</si>
  <si>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</si>
  <si>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</si>
  <si>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</si>
  <si>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</si>
  <si>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</si>
  <si>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</si>
  <si>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</si>
  <si>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</si>
  <si>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</si>
  <si>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</si>
  <si>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</si>
  <si>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</si>
  <si>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</si>
  <si>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</si>
  <si>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</si>
  <si>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</si>
  <si>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</si>
  <si>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</si>
  <si>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</si>
  <si>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</si>
  <si>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</si>
  <si>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</si>
  <si>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</si>
  <si>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</si>
  <si>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</si>
  <si>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</si>
  <si>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</si>
  <si>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</si>
  <si>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</si>
  <si>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</si>
  <si>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</si>
  <si>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</si>
  <si>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</si>
  <si>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</si>
  <si>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</si>
  <si>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</si>
  <si>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</si>
  <si>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</si>
  <si>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</si>
  <si>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</si>
  <si>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</si>
  <si>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</si>
  <si>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</si>
  <si>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</si>
  <si>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</si>
  <si>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</si>
  <si>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</si>
  <si>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</si>
  <si>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</si>
  <si>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</si>
  <si>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</si>
  <si>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</si>
  <si>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</si>
  <si>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</si>
  <si>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</si>
  <si>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</si>
  <si>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</si>
  <si>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</si>
  <si>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</si>
  <si>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</si>
  <si>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</si>
  <si>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</si>
  <si>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</si>
  <si>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</si>
  <si>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</si>
  <si>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</si>
  <si>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</si>
  <si>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</si>
  <si>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</si>
  <si>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</si>
  <si>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</si>
  <si>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</si>
  <si>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</si>
  <si>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</si>
  <si>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</si>
  <si>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</si>
  <si>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</si>
  <si>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</si>
  <si>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</si>
  <si>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</si>
  <si>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</si>
  <si>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</si>
  <si>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</si>
  <si>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</si>
  <si>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</si>
  <si>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</si>
  <si>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</si>
  <si>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</si>
  <si>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</si>
  <si>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</si>
  <si>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</si>
  <si>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</si>
  <si>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</si>
  <si>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</si>
  <si>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</si>
  <si>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</si>
  <si>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</si>
  <si>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</si>
  <si>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</si>
  <si>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Grand Valley Health Plan</t>
  </si>
  <si>
    <t>2014</t>
  </si>
  <si>
    <t>829 Forest Hill Ave SE Grand Rapids, MI 49546</t>
  </si>
  <si>
    <t>382396958</t>
  </si>
  <si>
    <t>95453</t>
  </si>
  <si>
    <t>159</t>
  </si>
  <si>
    <t>Claims</t>
  </si>
  <si>
    <t>Based on Actual Claims</t>
  </si>
  <si>
    <t>PCORI</t>
  </si>
  <si>
    <t>Based on covered lives</t>
  </si>
  <si>
    <t>Wages</t>
  </si>
  <si>
    <t>Other Expenses</t>
  </si>
  <si>
    <t>Based on actual hours spent at each group location</t>
  </si>
  <si>
    <t>Based on claims incurred</t>
  </si>
  <si>
    <t>Wages &amp; Benefits</t>
  </si>
  <si>
    <t>Broker Commissions</t>
  </si>
  <si>
    <t>Based on Claims Incurred</t>
  </si>
  <si>
    <t>Other Taxes</t>
  </si>
  <si>
    <t>General and administrative expenses</t>
  </si>
  <si>
    <t>Salaries and Conference Fees</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</si>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</sst>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I34" activePane="bottomRight" state="frozen"/>
      <selection activeCell="B1" sqref="B1"/>
      <selection pane="topRight" activeCell="B1" sqref="B1"/>
      <selection pane="bottomLeft" activeCell="B1" sqref="B1"/>
      <selection pane="bottomRight" activeCell="P49" sqref="P4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Claims'!D7+'Pt 2 Premium and Claims'!D6</f>
        <v>240871</v>
      </c>
      <c r="E5" s="105">
        <f>'Pt 2 Premium and Claims'!E5-'Pt 2 Premium and Claims'!E7+'Pt 2 Premium and Claims'!E6</f>
        <v>240871</v>
      </c>
      <c r="F5" s="105">
        <f>'Pt 2 Premium and Claims'!F5</f>
        <v>0</v>
      </c>
      <c r="G5" s="105">
        <f>'Pt 2 Premium and Claims'!G5</f>
        <v>0</v>
      </c>
      <c r="H5" s="105">
        <f>'Pt 2 Premium and Claims'!H5</f>
        <v>0</v>
      </c>
      <c r="I5" s="105">
        <f>'Pt 2 Premium and Claims'!I5</f>
        <v>0</v>
      </c>
      <c r="J5" s="105">
        <f>'Pt 2 Premium and Claims'!J5-'Pt 2 Premium and Claims'!J7+'Pt 2 Premium and Claims'!J6</f>
        <v>2128655</v>
      </c>
      <c r="K5" s="105">
        <f>'Pt 2 Premium and Claims'!K5-'Pt 2 Premium and Claims'!K7+'Pt 2 Premium and Claims'!K6</f>
        <v>2128656</v>
      </c>
      <c r="L5" s="105">
        <f>'Pt 2 Premium and Claims'!L5</f>
        <v>0</v>
      </c>
      <c r="M5" s="105">
        <f>'Pt 2 Premium and Claims'!M5</f>
        <v>0</v>
      </c>
      <c r="N5" s="105">
        <f>'Pt 2 Premium and Claims'!N5</f>
        <v>0</v>
      </c>
      <c r="O5" s="105">
        <f>'Pt 2 Premium and Claims'!O5</f>
        <v>0</v>
      </c>
      <c r="P5" s="105">
        <f>'Pt 2 Premium and Claims'!P5-'Pt 2 Premium and Claims'!P7+'Pt 2 Premium and Claims'!P6</f>
        <v>18997458</v>
      </c>
      <c r="Q5" s="105">
        <f>'Pt 2 Premium and Claims'!Q5-'Pt 2 Premium and Claims'!Q7+'Pt 2 Premium and Claims'!Q6</f>
        <v>18997458</v>
      </c>
      <c r="R5" s="105">
        <f>'Pt 2 Premium and Claims'!R5</f>
        <v>0</v>
      </c>
      <c r="S5" s="105">
        <f>'Pt 2 Premium and Claims'!S5</f>
        <v>0</v>
      </c>
      <c r="T5" s="105">
        <f>'Pt 2 Premium and Claims'!T5</f>
        <v>0</v>
      </c>
      <c r="U5" s="105">
        <f>'Pt 2 Premium and Claims'!U5</f>
        <v>0</v>
      </c>
      <c r="V5" s="105">
        <f>'Pt 2 Premium and Claims'!V5</f>
        <v>0</v>
      </c>
      <c r="W5" s="105">
        <f>'Pt 2 Premium and Claims'!W5</f>
        <v>0</v>
      </c>
      <c r="X5" s="105">
        <f>'Pt 2 Premium and Claims'!X5</f>
        <v>0</v>
      </c>
      <c r="Y5" s="105">
        <f>'Pt 2 Premium and Claims'!Y5</f>
        <v>0</v>
      </c>
      <c r="Z5" s="105">
        <f>'Pt 2 Premium and Claims'!Z5</f>
        <v>0</v>
      </c>
      <c r="AA5" s="105">
        <f>'Pt 2 Premium and Claims'!AA5</f>
        <v>0</v>
      </c>
      <c r="AB5" s="105">
        <f>'Pt 2 Premium and Claims'!AB5</f>
        <v>0</v>
      </c>
      <c r="AC5" s="105">
        <f>'Pt 2 Premium and Claims'!AC5</f>
        <v>0</v>
      </c>
      <c r="AD5" s="105">
        <f>'Pt 2 Premium and Claims'!AD5</f>
        <v>0</v>
      </c>
      <c r="AE5" s="295"/>
      <c r="AF5" s="295"/>
      <c r="AG5" s="295"/>
      <c r="AH5" s="296"/>
      <c r="AI5" s="105">
        <f>'Pt 2 Premium and Claims'!AI5</f>
        <v>0</v>
      </c>
      <c r="AJ5" s="295"/>
      <c r="AK5" s="295"/>
      <c r="AL5" s="295"/>
      <c r="AM5" s="296"/>
      <c r="AN5" s="105">
        <f>'Pt 2 Premium and Claims'!AN5</f>
        <v>0</v>
      </c>
      <c r="AO5" s="105">
        <f>'Pt 2 Premium and Claims'!AO5</f>
        <v>0</v>
      </c>
      <c r="AP5" s="105">
        <f>'Pt 2 Premium and Claims'!AP5</f>
        <v>0</v>
      </c>
      <c r="AQ5" s="105">
        <f>'Pt 2 Premium and Claims'!AQ5</f>
        <v>0</v>
      </c>
      <c r="AR5" s="105">
        <f>'Pt 2 Premium and Claims'!AR5</f>
        <v>0</v>
      </c>
      <c r="AS5" s="105">
        <f>'Pt 2 Premium and Claims'!AS5-'Pt 2 Premium and Claims'!AS7+'Pt 2 Premium and Claims'!AS6</f>
        <v>421320</v>
      </c>
      <c r="AT5" s="105">
        <v>0</v>
      </c>
      <c r="AU5" s="105">
        <f>'Pt 2 Premium and Claims'!AU5</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Claims'!D23</f>
        <v>188087</v>
      </c>
      <c r="E12" s="105">
        <f>'Pt 2 Premium and Claims'!E54</f>
        <v>215162</v>
      </c>
      <c r="F12" s="105">
        <f>'Pt 2 Premium and Claims'!F23</f>
        <v>0</v>
      </c>
      <c r="G12" s="105">
        <f>'Pt 2 Premium and Claims'!G23</f>
        <v>0</v>
      </c>
      <c r="H12" s="105">
        <f>'Pt 2 Premium and Claims'!H23</f>
        <v>0</v>
      </c>
      <c r="I12" s="105">
        <f>'Pt 2 Premium and Claims'!I23</f>
        <v>0</v>
      </c>
      <c r="J12" s="105">
        <f>'Pt 2 Premium and Claims'!J54</f>
        <v>2412104</v>
      </c>
      <c r="K12" s="105">
        <f>'Pt 2 Premium and Claims'!K54</f>
        <v>3195322</v>
      </c>
      <c r="L12" s="105">
        <f>'Pt 2 Premium and Claims'!L23</f>
        <v>0</v>
      </c>
      <c r="M12" s="105">
        <f>'Pt 2 Premium and Claims'!M23</f>
        <v>0</v>
      </c>
      <c r="N12" s="105">
        <f>'Pt 2 Premium and Claims'!N23</f>
        <v>0</v>
      </c>
      <c r="O12" s="105">
        <f>'Pt 2 Premium and Claims'!O23</f>
        <v>0</v>
      </c>
      <c r="P12" s="105">
        <f>'Pt 2 Premium and Claims'!P54</f>
        <v>17714137</v>
      </c>
      <c r="Q12" s="105">
        <f>'Pt 2 Premium and Claims'!Q54</f>
        <v>18969072.100000001</v>
      </c>
      <c r="R12" s="105">
        <f>'Pt 2 Premium and Claims'!R23</f>
        <v>0</v>
      </c>
      <c r="S12" s="105">
        <f>'Pt 2 Premium and Claims'!S23</f>
        <v>0</v>
      </c>
      <c r="T12" s="105">
        <f>'Pt 2 Premium and Claims'!T23</f>
        <v>0</v>
      </c>
      <c r="U12" s="105">
        <f>'Pt 2 Premium and Claims'!U23</f>
        <v>0</v>
      </c>
      <c r="V12" s="105">
        <f>'Pt 2 Premium and Claims'!V23</f>
        <v>0</v>
      </c>
      <c r="W12" s="105">
        <f>'Pt 2 Premium and Claims'!W23</f>
        <v>0</v>
      </c>
      <c r="X12" s="105">
        <f>'Pt 2 Premium and Claims'!X23</f>
        <v>0</v>
      </c>
      <c r="Y12" s="105">
        <f>'Pt 2 Premium and Claims'!Y23</f>
        <v>0</v>
      </c>
      <c r="Z12" s="105">
        <f>'Pt 2 Premium and Claims'!Z23</f>
        <v>0</v>
      </c>
      <c r="AA12" s="105">
        <f>'Pt 2 Premium and Claims'!AA23</f>
        <v>0</v>
      </c>
      <c r="AB12" s="105">
        <f>'Pt 2 Premium and Claims'!AB23</f>
        <v>0</v>
      </c>
      <c r="AC12" s="105">
        <f>'Pt 2 Premium and Claims'!AC23</f>
        <v>0</v>
      </c>
      <c r="AD12" s="105">
        <f>'Pt 2 Premium and Claims'!AD23</f>
        <v>0</v>
      </c>
      <c r="AE12" s="295"/>
      <c r="AF12" s="295"/>
      <c r="AG12" s="295"/>
      <c r="AH12" s="296"/>
      <c r="AI12" s="105"/>
      <c r="AJ12" s="295"/>
      <c r="AK12" s="295"/>
      <c r="AL12" s="295"/>
      <c r="AM12" s="296"/>
      <c r="AN12" s="105">
        <f>'Pt 2 Premium and Claims'!AN23</f>
        <v>0</v>
      </c>
      <c r="AO12" s="105">
        <f>'Pt 2 Premium and Claims'!AO23</f>
        <v>0</v>
      </c>
      <c r="AP12" s="105">
        <f>'Pt 2 Premium and Claims'!AP23</f>
        <v>0</v>
      </c>
      <c r="AQ12" s="105">
        <f>'Pt 2 Premium and Claims'!AQ23</f>
        <v>0</v>
      </c>
      <c r="AR12" s="105">
        <f>'Pt 2 Premium and Claims'!AR23</f>
        <v>0</v>
      </c>
      <c r="AS12" s="105">
        <f>'Pt 2 Premium and Claims'!AS54</f>
        <v>204397</v>
      </c>
      <c r="AT12" s="105">
        <f>'Pt 2 Premium and Claims'!AT23</f>
        <v>0</v>
      </c>
      <c r="AU12" s="105">
        <f>'Pt 2 Premium and Claims'!AU23</f>
        <v>0</v>
      </c>
      <c r="AV12" s="312"/>
      <c r="AW12" s="317"/>
    </row>
    <row r="13" spans="1:49" ht="25.5" x14ac:dyDescent="0.2">
      <c r="B13" s="155" t="s">
        <v>230</v>
      </c>
      <c r="C13" s="62" t="s">
        <v>37</v>
      </c>
      <c r="D13" s="109"/>
      <c r="E13" s="110"/>
      <c r="F13" s="110"/>
      <c r="G13" s="289"/>
      <c r="H13" s="290"/>
      <c r="I13" s="109"/>
      <c r="J13" s="109">
        <v>295043</v>
      </c>
      <c r="K13" s="110"/>
      <c r="L13" s="110"/>
      <c r="M13" s="289"/>
      <c r="N13" s="290"/>
      <c r="O13" s="109"/>
      <c r="P13" s="109">
        <v>2166752</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25273</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16</v>
      </c>
      <c r="E26" s="110">
        <v>16</v>
      </c>
      <c r="F26" s="110"/>
      <c r="G26" s="110"/>
      <c r="H26" s="110"/>
      <c r="I26" s="109"/>
      <c r="J26" s="109">
        <v>375</v>
      </c>
      <c r="K26" s="110">
        <v>375</v>
      </c>
      <c r="L26" s="110"/>
      <c r="M26" s="110"/>
      <c r="N26" s="110"/>
      <c r="O26" s="109"/>
      <c r="P26" s="109">
        <v>6975</v>
      </c>
      <c r="Q26" s="110">
        <v>6975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612</v>
      </c>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792</v>
      </c>
      <c r="E41" s="110">
        <v>792</v>
      </c>
      <c r="F41" s="110"/>
      <c r="G41" s="110"/>
      <c r="H41" s="110"/>
      <c r="I41" s="109"/>
      <c r="J41" s="109">
        <v>4350</v>
      </c>
      <c r="K41" s="110">
        <v>4350</v>
      </c>
      <c r="L41" s="110"/>
      <c r="M41" s="110"/>
      <c r="N41" s="110"/>
      <c r="O41" s="109"/>
      <c r="P41" s="109">
        <v>31948</v>
      </c>
      <c r="Q41" s="110">
        <v>31948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545</v>
      </c>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5592</v>
      </c>
      <c r="E44" s="118">
        <v>5592</v>
      </c>
      <c r="F44" s="118"/>
      <c r="G44" s="118"/>
      <c r="H44" s="118"/>
      <c r="I44" s="117"/>
      <c r="J44" s="117">
        <v>30729</v>
      </c>
      <c r="K44" s="118">
        <v>30729</v>
      </c>
      <c r="L44" s="118"/>
      <c r="M44" s="118"/>
      <c r="N44" s="118"/>
      <c r="O44" s="117"/>
      <c r="P44" s="117">
        <v>225671</v>
      </c>
      <c r="Q44" s="118">
        <v>225671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2180</v>
      </c>
      <c r="AT45" s="113"/>
      <c r="AU45" s="113"/>
      <c r="AV45" s="113"/>
      <c r="AW45" s="318"/>
    </row>
    <row r="46" spans="1:49" x14ac:dyDescent="0.2">
      <c r="B46" s="161" t="s">
        <v>263</v>
      </c>
      <c r="C46" s="62" t="s">
        <v>20</v>
      </c>
      <c r="D46" s="109"/>
      <c r="E46" s="110"/>
      <c r="F46" s="110"/>
      <c r="G46" s="110"/>
      <c r="H46" s="110"/>
      <c r="I46" s="109"/>
      <c r="J46" s="109">
        <v>29895</v>
      </c>
      <c r="K46" s="110">
        <v>29895</v>
      </c>
      <c r="L46" s="110"/>
      <c r="M46" s="110"/>
      <c r="N46" s="110"/>
      <c r="O46" s="109"/>
      <c r="P46" s="109">
        <v>219545</v>
      </c>
      <c r="Q46" s="110">
        <v>219545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33782</v>
      </c>
      <c r="K47" s="110">
        <v>33782</v>
      </c>
      <c r="L47" s="110"/>
      <c r="M47" s="110"/>
      <c r="N47" s="110"/>
      <c r="O47" s="109"/>
      <c r="P47" s="109">
        <v>248088</v>
      </c>
      <c r="Q47" s="110">
        <v>248088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4958</v>
      </c>
      <c r="K49" s="110">
        <v>4958</v>
      </c>
      <c r="L49" s="110"/>
      <c r="M49" s="110"/>
      <c r="N49" s="110"/>
      <c r="O49" s="109"/>
      <c r="P49" s="109">
        <v>36409</v>
      </c>
      <c r="Q49" s="110">
        <v>36409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29158</v>
      </c>
      <c r="E51" s="110">
        <v>29158</v>
      </c>
      <c r="F51" s="110"/>
      <c r="G51" s="110"/>
      <c r="H51" s="110"/>
      <c r="I51" s="109"/>
      <c r="J51" s="109">
        <v>159938</v>
      </c>
      <c r="K51" s="110">
        <v>159938</v>
      </c>
      <c r="L51" s="110"/>
      <c r="M51" s="110"/>
      <c r="N51" s="110"/>
      <c r="O51" s="109"/>
      <c r="P51" s="109">
        <v>1156244</v>
      </c>
      <c r="Q51" s="110">
        <v>1156244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v>
      </c>
      <c r="E56" s="122">
        <v>8</v>
      </c>
      <c r="F56" s="122"/>
      <c r="G56" s="122"/>
      <c r="H56" s="122"/>
      <c r="I56" s="121"/>
      <c r="J56" s="121">
        <v>144</v>
      </c>
      <c r="K56" s="122">
        <v>144</v>
      </c>
      <c r="L56" s="122"/>
      <c r="M56" s="122"/>
      <c r="N56" s="122"/>
      <c r="O56" s="121"/>
      <c r="P56" s="121">
        <v>2824</v>
      </c>
      <c r="Q56" s="122">
        <v>2824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460</v>
      </c>
      <c r="AT56" s="123"/>
      <c r="AU56" s="123"/>
      <c r="AV56" s="123"/>
      <c r="AW56" s="309"/>
    </row>
    <row r="57" spans="2:49" x14ac:dyDescent="0.2">
      <c r="B57" s="161" t="s">
        <v>273</v>
      </c>
      <c r="C57" s="62" t="s">
        <v>25</v>
      </c>
      <c r="D57" s="124">
        <v>12</v>
      </c>
      <c r="E57" s="125">
        <v>12</v>
      </c>
      <c r="F57" s="125"/>
      <c r="G57" s="125"/>
      <c r="H57" s="125"/>
      <c r="I57" s="124"/>
      <c r="J57" s="124">
        <v>282</v>
      </c>
      <c r="K57" s="125">
        <v>282</v>
      </c>
      <c r="L57" s="125"/>
      <c r="M57" s="125"/>
      <c r="N57" s="125"/>
      <c r="O57" s="124"/>
      <c r="P57" s="124">
        <v>5241</v>
      </c>
      <c r="Q57" s="125">
        <v>5241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460</v>
      </c>
      <c r="AT57" s="126"/>
      <c r="AU57" s="126"/>
      <c r="AV57" s="126"/>
      <c r="AW57" s="310"/>
    </row>
    <row r="58" spans="2:49" x14ac:dyDescent="0.2">
      <c r="B58" s="161" t="s">
        <v>274</v>
      </c>
      <c r="C58" s="62" t="s">
        <v>26</v>
      </c>
      <c r="D58" s="330"/>
      <c r="E58" s="331"/>
      <c r="F58" s="331"/>
      <c r="G58" s="331"/>
      <c r="H58" s="331"/>
      <c r="I58" s="330"/>
      <c r="J58" s="124">
        <v>46</v>
      </c>
      <c r="K58" s="125">
        <v>46</v>
      </c>
      <c r="L58" s="125"/>
      <c r="M58" s="125"/>
      <c r="N58" s="125"/>
      <c r="O58" s="124"/>
      <c r="P58" s="124">
        <v>49</v>
      </c>
      <c r="Q58" s="125">
        <v>49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569</v>
      </c>
      <c r="E59" s="125">
        <v>569</v>
      </c>
      <c r="F59" s="125"/>
      <c r="G59" s="125"/>
      <c r="H59" s="125"/>
      <c r="I59" s="124"/>
      <c r="J59" s="124">
        <v>6856</v>
      </c>
      <c r="K59" s="125">
        <v>6856</v>
      </c>
      <c r="L59" s="125"/>
      <c r="M59" s="125"/>
      <c r="N59" s="125"/>
      <c r="O59" s="124"/>
      <c r="P59" s="124">
        <v>50530</v>
      </c>
      <c r="Q59" s="125">
        <v>50530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4118</v>
      </c>
      <c r="AT59" s="126"/>
      <c r="AU59" s="126"/>
      <c r="AV59" s="126"/>
      <c r="AW59" s="310"/>
    </row>
    <row r="60" spans="2:49" x14ac:dyDescent="0.2">
      <c r="B60" s="161" t="s">
        <v>276</v>
      </c>
      <c r="C60" s="62"/>
      <c r="D60" s="127">
        <f>D59/12</f>
        <v>47.416666666666664</v>
      </c>
      <c r="E60" s="127">
        <f>E59/12</f>
        <v>47.416666666666664</v>
      </c>
      <c r="F60" s="128"/>
      <c r="G60" s="128"/>
      <c r="H60" s="128"/>
      <c r="I60" s="127"/>
      <c r="J60" s="127">
        <f>J59/12</f>
        <v>571.33333333333337</v>
      </c>
      <c r="K60" s="127">
        <f>K59/12</f>
        <v>571.33333333333337</v>
      </c>
      <c r="L60" s="128"/>
      <c r="M60" s="128"/>
      <c r="N60" s="128"/>
      <c r="O60" s="127"/>
      <c r="P60" s="127">
        <f>P59/12</f>
        <v>4210.833333333333</v>
      </c>
      <c r="Q60" s="127">
        <f>Q59/12</f>
        <v>4210.833333333333</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f>343</f>
        <v>343</v>
      </c>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236514</v>
      </c>
      <c r="E5" s="118">
        <v>236514</v>
      </c>
      <c r="F5" s="118"/>
      <c r="G5" s="130"/>
      <c r="H5" s="130"/>
      <c r="I5" s="117"/>
      <c r="J5" s="117">
        <v>2108436</v>
      </c>
      <c r="K5" s="118">
        <v>2108437</v>
      </c>
      <c r="L5" s="118"/>
      <c r="M5" s="118"/>
      <c r="N5" s="118"/>
      <c r="O5" s="117"/>
      <c r="P5" s="117">
        <v>19396472</v>
      </c>
      <c r="Q5" s="118">
        <v>19396472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435026</v>
      </c>
      <c r="AT5" s="119"/>
      <c r="AU5" s="119"/>
      <c r="AV5" s="312"/>
      <c r="AW5" s="317"/>
    </row>
    <row r="6" spans="2:49" x14ac:dyDescent="0.2">
      <c r="B6" s="176" t="s">
        <v>279</v>
      </c>
      <c r="C6" s="133" t="s">
        <v>8</v>
      </c>
      <c r="D6" s="109">
        <v>10310</v>
      </c>
      <c r="E6" s="110">
        <v>10310</v>
      </c>
      <c r="F6" s="110"/>
      <c r="G6" s="111"/>
      <c r="H6" s="111"/>
      <c r="I6" s="109"/>
      <c r="J6" s="109">
        <v>85579</v>
      </c>
      <c r="K6" s="110">
        <v>85579</v>
      </c>
      <c r="L6" s="110"/>
      <c r="M6" s="110"/>
      <c r="N6" s="110"/>
      <c r="O6" s="109"/>
      <c r="P6" s="109">
        <v>135530</v>
      </c>
      <c r="Q6" s="110">
        <v>135530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27998</v>
      </c>
      <c r="AT6" s="113"/>
      <c r="AU6" s="113"/>
      <c r="AV6" s="311"/>
      <c r="AW6" s="318"/>
    </row>
    <row r="7" spans="2:49" x14ac:dyDescent="0.2">
      <c r="B7" s="176" t="s">
        <v>280</v>
      </c>
      <c r="C7" s="133" t="s">
        <v>9</v>
      </c>
      <c r="D7" s="109">
        <v>5953</v>
      </c>
      <c r="E7" s="110">
        <v>5953</v>
      </c>
      <c r="F7" s="110"/>
      <c r="G7" s="111"/>
      <c r="H7" s="111"/>
      <c r="I7" s="109"/>
      <c r="J7" s="109">
        <v>65360</v>
      </c>
      <c r="K7" s="110">
        <v>65360</v>
      </c>
      <c r="L7" s="110"/>
      <c r="M7" s="110"/>
      <c r="N7" s="110"/>
      <c r="O7" s="109"/>
      <c r="P7" s="109">
        <v>534544</v>
      </c>
      <c r="Q7" s="110">
        <v>534544</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41704</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188087</v>
      </c>
      <c r="E23" s="288"/>
      <c r="F23" s="288"/>
      <c r="G23" s="288"/>
      <c r="H23" s="288"/>
      <c r="I23" s="292"/>
      <c r="J23" s="109">
        <v>2637915</v>
      </c>
      <c r="K23" s="288"/>
      <c r="L23" s="288"/>
      <c r="M23" s="288"/>
      <c r="N23" s="288"/>
      <c r="O23" s="292"/>
      <c r="P23" s="109">
        <v>17736038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200834</v>
      </c>
      <c r="AT23" s="113"/>
      <c r="AU23" s="113"/>
      <c r="AV23" s="311"/>
      <c r="AW23" s="318"/>
    </row>
    <row r="24" spans="2:49" ht="28.5" customHeight="1" x14ac:dyDescent="0.2">
      <c r="B24" s="178" t="s">
        <v>114</v>
      </c>
      <c r="C24" s="133"/>
      <c r="D24" s="293"/>
      <c r="E24" s="110">
        <v>215162</v>
      </c>
      <c r="F24" s="110"/>
      <c r="G24" s="110"/>
      <c r="H24" s="110"/>
      <c r="I24" s="109"/>
      <c r="J24" s="293"/>
      <c r="K24" s="110">
        <v>3175045</v>
      </c>
      <c r="L24" s="110"/>
      <c r="M24" s="110"/>
      <c r="N24" s="110"/>
      <c r="O24" s="109"/>
      <c r="P24" s="293"/>
      <c r="Q24" s="110">
        <v>18559552.75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189093</v>
      </c>
      <c r="K26" s="288"/>
      <c r="L26" s="288"/>
      <c r="M26" s="288"/>
      <c r="N26" s="288"/>
      <c r="O26" s="292"/>
      <c r="P26" s="109">
        <v>1874278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10553</v>
      </c>
      <c r="AT26" s="113"/>
      <c r="AU26" s="113"/>
      <c r="AV26" s="311"/>
      <c r="AW26" s="318"/>
    </row>
    <row r="27" spans="2:49" s="5" customFormat="1" ht="25.5" x14ac:dyDescent="0.2">
      <c r="B27" s="178" t="s">
        <v>85</v>
      </c>
      <c r="C27" s="133"/>
      <c r="D27" s="293"/>
      <c r="E27" s="110">
        <v>0</v>
      </c>
      <c r="F27" s="110"/>
      <c r="G27" s="110"/>
      <c r="H27" s="110"/>
      <c r="I27" s="109"/>
      <c r="J27" s="293"/>
      <c r="K27" s="110">
        <v>20277</v>
      </c>
      <c r="L27" s="110"/>
      <c r="M27" s="110"/>
      <c r="N27" s="110"/>
      <c r="O27" s="109"/>
      <c r="P27" s="293"/>
      <c r="Q27" s="110">
        <v>409519.35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414904</v>
      </c>
      <c r="K28" s="289"/>
      <c r="L28" s="289"/>
      <c r="M28" s="289"/>
      <c r="N28" s="289"/>
      <c r="O28" s="293"/>
      <c r="P28" s="109">
        <v>1896179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6990</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f>
        <v>188087</v>
      </c>
      <c r="E54" s="115">
        <f>E24+E27</f>
        <v>215162</v>
      </c>
      <c r="F54" s="115"/>
      <c r="G54" s="115"/>
      <c r="H54" s="115"/>
      <c r="I54" s="114"/>
      <c r="J54" s="114">
        <f>J23-J28+J26</f>
        <v>2412104</v>
      </c>
      <c r="K54" s="115">
        <f>K24+K27</f>
        <v>3195322</v>
      </c>
      <c r="L54" s="115"/>
      <c r="M54" s="115"/>
      <c r="N54" s="115"/>
      <c r="O54" s="114"/>
      <c r="P54" s="114">
        <f>P23-P28+P26</f>
        <v>17714137</v>
      </c>
      <c r="Q54" s="115">
        <f>Q27+Q24</f>
        <v>18969072.100000001</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f>AS23+AS26-AS28</f>
        <v>204397</v>
      </c>
      <c r="AT54" s="116"/>
      <c r="AU54" s="116"/>
      <c r="AV54" s="311"/>
      <c r="AW54" s="318"/>
    </row>
    <row r="55" spans="2:49" ht="25.5" x14ac:dyDescent="0.2">
      <c r="B55" s="181" t="s">
        <v>304</v>
      </c>
      <c r="C55" s="137" t="s">
        <v>28</v>
      </c>
      <c r="D55" s="114">
        <f>D56</f>
        <v>0</v>
      </c>
      <c r="E55" s="115">
        <f>E56</f>
        <v>0</v>
      </c>
      <c r="F55" s="115"/>
      <c r="G55" s="115"/>
      <c r="H55" s="115"/>
      <c r="I55" s="114"/>
      <c r="J55" s="114">
        <f>J56</f>
        <v>0</v>
      </c>
      <c r="K55" s="115">
        <f>K56</f>
        <v>0</v>
      </c>
      <c r="L55" s="115"/>
      <c r="M55" s="115"/>
      <c r="N55" s="115"/>
      <c r="O55" s="114"/>
      <c r="P55" s="114">
        <f>P56</f>
        <v>0</v>
      </c>
      <c r="Q55" s="115">
        <f>Q56</f>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f>AS56</f>
        <v>0</v>
      </c>
      <c r="AT55" s="116"/>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341" yWindow="372"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H37" activePane="bottomRight" state="frozen"/>
      <selection activeCell="B1" sqref="B1"/>
      <selection pane="topRight" activeCell="B1" sqref="B1"/>
      <selection pane="bottomLeft" activeCell="B1" sqref="B1"/>
      <selection pane="bottomRight" activeCell="K56" sqref="K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281758</v>
      </c>
      <c r="D5" s="118">
        <v>314175</v>
      </c>
      <c r="E5" s="346"/>
      <c r="F5" s="346"/>
      <c r="G5" s="312"/>
      <c r="H5" s="117">
        <v>4691506</v>
      </c>
      <c r="I5" s="118">
        <v>4800549</v>
      </c>
      <c r="J5" s="346"/>
      <c r="K5" s="346"/>
      <c r="L5" s="312"/>
      <c r="M5" s="117">
        <v>19950646</v>
      </c>
      <c r="N5" s="118">
        <v>14883667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310539</v>
      </c>
      <c r="D6" s="110">
        <v>357523</v>
      </c>
      <c r="E6" s="115">
        <f>'Pt 2 Premium and Claims'!E54</f>
        <v>215162</v>
      </c>
      <c r="F6" s="115">
        <f>E6+D6+C6</f>
        <v>883224</v>
      </c>
      <c r="G6" s="116"/>
      <c r="H6" s="109">
        <v>4888760</v>
      </c>
      <c r="I6" s="110">
        <v>5268374</v>
      </c>
      <c r="J6" s="115">
        <f>'Pt 2 Premium and Claims'!K54</f>
        <v>3195322</v>
      </c>
      <c r="K6" s="115">
        <f>J6+I6+H6</f>
        <v>13352456</v>
      </c>
      <c r="L6" s="116">
        <f>0</f>
        <v>0</v>
      </c>
      <c r="M6" s="109">
        <v>21441899</v>
      </c>
      <c r="N6" s="110">
        <v>16345815</v>
      </c>
      <c r="O6" s="115">
        <f>'Pt 1 Summary of Data'!Q12</f>
        <v>18969072.100000001</v>
      </c>
      <c r="P6" s="115">
        <f>M6+N6+O6</f>
        <v>56756786.100000001</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517</v>
      </c>
      <c r="D7" s="110">
        <v>854</v>
      </c>
      <c r="E7" s="115">
        <f>'Pt 1 Summary of Data'!D41</f>
        <v>792</v>
      </c>
      <c r="F7" s="115">
        <f>E7+D7+C7</f>
        <v>2163</v>
      </c>
      <c r="G7" s="116"/>
      <c r="H7" s="109">
        <v>10970</v>
      </c>
      <c r="I7" s="110">
        <v>22081</v>
      </c>
      <c r="J7" s="115">
        <f>'Pt 1 Summary of Data'!K41</f>
        <v>4350</v>
      </c>
      <c r="K7" s="115">
        <f>J7+I7+H7</f>
        <v>37401</v>
      </c>
      <c r="L7" s="116">
        <f>0</f>
        <v>0</v>
      </c>
      <c r="M7" s="109">
        <v>47428</v>
      </c>
      <c r="N7" s="110">
        <v>42279</v>
      </c>
      <c r="O7" s="115">
        <f>'Pt 1 Summary of Data'!Q41</f>
        <v>31948</v>
      </c>
      <c r="P7" s="115">
        <f>M7+N7+O7</f>
        <v>121655</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C7+C6</f>
        <v>311056</v>
      </c>
      <c r="D12" s="115">
        <f>D7+D6</f>
        <v>358377</v>
      </c>
      <c r="E12" s="115">
        <f>E6+E7</f>
        <v>215954</v>
      </c>
      <c r="F12" s="115">
        <f>C12+D12+E12</f>
        <v>885387</v>
      </c>
      <c r="G12" s="311"/>
      <c r="H12" s="114">
        <f>H6+H7</f>
        <v>4899730</v>
      </c>
      <c r="I12" s="114">
        <f>I6+I7</f>
        <v>5290455</v>
      </c>
      <c r="J12" s="114">
        <f>J6+J7</f>
        <v>3199672</v>
      </c>
      <c r="K12" s="114">
        <f>K6+K7</f>
        <v>13389857</v>
      </c>
      <c r="L12" s="311"/>
      <c r="M12" s="114">
        <f>M6+M7</f>
        <v>21489327</v>
      </c>
      <c r="N12" s="114">
        <f t="shared" ref="N12:O12" si="0">N6+N7</f>
        <v>16388094</v>
      </c>
      <c r="O12" s="114">
        <f t="shared" si="0"/>
        <v>19001020.100000001</v>
      </c>
      <c r="P12" s="114">
        <f>M12+N12+O12</f>
        <v>56878441.100000001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7" thickTop="1" thickBot="1" x14ac:dyDescent="0.25">
      <c r="B15" s="193" t="s">
        <v>487</v>
      </c>
      <c r="C15" s="117">
        <v>339242</v>
      </c>
      <c r="D15" s="118">
        <v>355233</v>
      </c>
      <c r="E15" s="106">
        <f>'Pt 1 Summary of Data'!D5</f>
        <v>240871</v>
      </c>
      <c r="F15" s="106">
        <f>C15+D15+E15</f>
        <v>935346</v>
      </c>
      <c r="G15" s="107"/>
      <c r="H15" s="117">
        <v>4785652</v>
      </c>
      <c r="I15" s="118">
        <v>4054566</v>
      </c>
      <c r="J15" s="106">
        <f>'Pt 1 Summary of Data'!K5</f>
        <v>2128656</v>
      </c>
      <c r="K15" s="106">
        <f>H15+I15+J15</f>
        <v>10968874</v>
      </c>
      <c r="L15" s="107">
        <v>0</v>
      </c>
      <c r="M15" s="117">
        <v>20735187</v>
      </c>
      <c r="N15" s="118">
        <v>17168525</v>
      </c>
      <c r="O15" s="106">
        <f>'Pt 2 Premium and Claims'!Q5+'Pt 2 Premium and Claims'!Q6-'Pt 2 Premium and Claims'!Q7</f>
        <v>18997458</v>
      </c>
      <c r="P15" s="106">
        <f>M15+N15+O15</f>
        <v>56901170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ht="14.25" thickTop="1" thickBot="1" x14ac:dyDescent="0.25">
      <c r="B16" s="191" t="s">
        <v>313</v>
      </c>
      <c r="C16" s="109"/>
      <c r="D16" s="110">
        <v>101</v>
      </c>
      <c r="E16" s="115">
        <f>'Pt 1 Summary of Data'!D26</f>
        <v>16</v>
      </c>
      <c r="F16" s="115">
        <f>D16+E16</f>
        <v>117</v>
      </c>
      <c r="G16" s="116"/>
      <c r="H16" s="109"/>
      <c r="I16" s="110">
        <v>1141</v>
      </c>
      <c r="J16" s="106">
        <f>'Pt 1 Summary of Data'!K26</f>
        <v>375</v>
      </c>
      <c r="K16" s="106">
        <f t="shared" ref="K16:K17" si="1">H16+I16+J16</f>
        <v>1516</v>
      </c>
      <c r="L16" s="116">
        <v>0</v>
      </c>
      <c r="M16" s="109">
        <v>0</v>
      </c>
      <c r="N16" s="110">
        <v>4420</v>
      </c>
      <c r="O16" s="115">
        <f>'Pt 1 Summary of Data'!Q26</f>
        <v>6975</v>
      </c>
      <c r="P16" s="115">
        <f>O16+N16+M16</f>
        <v>11395</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ht="13.5" thickTop="1" x14ac:dyDescent="0.2">
      <c r="A17" s="143"/>
      <c r="B17" s="192" t="s">
        <v>320</v>
      </c>
      <c r="C17" s="114">
        <f>C16+C15</f>
        <v>339242</v>
      </c>
      <c r="D17" s="114">
        <f>D15-D16</f>
        <v>355132</v>
      </c>
      <c r="E17" s="115">
        <f>E15-E16</f>
        <v>240855</v>
      </c>
      <c r="F17" s="115">
        <f>C17+D17+E17</f>
        <v>935229</v>
      </c>
      <c r="G17" s="314"/>
      <c r="H17" s="114">
        <f>H15-H16</f>
        <v>4785652</v>
      </c>
      <c r="I17" s="114">
        <f>I15-I16</f>
        <v>4053425</v>
      </c>
      <c r="J17" s="114">
        <f>J15-J16</f>
        <v>2128281</v>
      </c>
      <c r="K17" s="106">
        <f t="shared" si="1"/>
        <v>10967358</v>
      </c>
      <c r="L17" s="314"/>
      <c r="M17" s="114">
        <f>M15-M16</f>
        <v>20735187</v>
      </c>
      <c r="N17" s="114">
        <f t="shared" ref="N17:O17" si="2">N15-N16</f>
        <v>17164105</v>
      </c>
      <c r="O17" s="114">
        <f t="shared" si="2"/>
        <v>18990483</v>
      </c>
      <c r="P17" s="115">
        <f>M17+N17+O17</f>
        <v>56889775</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7.25" thickBot="1"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76</v>
      </c>
      <c r="D37" s="122">
        <v>76</v>
      </c>
      <c r="E37" s="256">
        <f>'Pt 1 Summary of Data'!D60</f>
        <v>47.416666666666664</v>
      </c>
      <c r="F37" s="256">
        <f>C37+D37+E37</f>
        <v>199.41666666666666</v>
      </c>
      <c r="G37" s="312"/>
      <c r="H37" s="121">
        <v>1229</v>
      </c>
      <c r="I37" s="122">
        <v>940</v>
      </c>
      <c r="J37" s="256">
        <f>'Pt 1 Summary of Data'!K60</f>
        <v>571.33333333333337</v>
      </c>
      <c r="K37" s="256">
        <f>H37+I37+J37</f>
        <v>2740.3333333333335</v>
      </c>
      <c r="L37" s="312"/>
      <c r="M37" s="121">
        <v>5004</v>
      </c>
      <c r="N37" s="122">
        <v>3760</v>
      </c>
      <c r="O37" s="256">
        <f>'Pt 1 Summary of Data'!Q60</f>
        <v>4210.833333333333</v>
      </c>
      <c r="P37" s="256">
        <f>M37+N37+O37</f>
        <v>12974.833333333332</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f>0</f>
        <v>0</v>
      </c>
      <c r="G38" s="353"/>
      <c r="H38" s="351"/>
      <c r="I38" s="352"/>
      <c r="J38" s="352"/>
      <c r="K38" s="267">
        <f>0.05</f>
        <v>0.05</v>
      </c>
      <c r="L38" s="353"/>
      <c r="M38" s="351"/>
      <c r="N38" s="352"/>
      <c r="O38" s="352"/>
      <c r="P38" s="267">
        <f>0.024</f>
        <v>2.4E-2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0</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1</f>
        <v>1</v>
      </c>
      <c r="G40" s="311"/>
      <c r="H40" s="292"/>
      <c r="I40" s="288"/>
      <c r="J40" s="288"/>
      <c r="K40" s="258">
        <f>1</f>
        <v>1</v>
      </c>
      <c r="L40" s="311"/>
      <c r="M40" s="292"/>
      <c r="N40" s="288"/>
      <c r="O40" s="288"/>
      <c r="P40" s="258">
        <f>1</f>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f>0</f>
        <v>0</v>
      </c>
      <c r="G41" s="311"/>
      <c r="H41" s="292"/>
      <c r="I41" s="288"/>
      <c r="J41" s="288"/>
      <c r="K41" s="260">
        <f>K38*K40</f>
        <v>0.05</v>
      </c>
      <c r="L41" s="311"/>
      <c r="M41" s="292"/>
      <c r="N41" s="288"/>
      <c r="O41" s="288"/>
      <c r="P41" s="260">
        <f>P38</f>
        <v>2.4E-2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tr">
        <f>IF(OR(E$37&lt;1000,E$17&lt;=0),"",E$13/E$17)</f>
        <v/>
      </c>
      <c r="D44" s="262" t="str">
        <f t="shared" ref="D44:E44" si="3">IF(OR(F$37&lt;1000,F$17&lt;=0),"",F$13/F$17)</f>
        <v/>
      </c>
      <c r="E44" s="262" t="str">
        <f t="shared" si="3"/>
        <v/>
      </c>
      <c r="F44" s="262" t="str">
        <f>IF(OR(F$37&lt;1000,F$17&lt;=0),"",F$13/F$17)</f>
        <v/>
      </c>
      <c r="G44" s="311"/>
      <c r="H44" s="262">
        <f>H12/H17</f>
        <v>1.02383750427319</v>
      </c>
      <c r="I44" s="262">
        <f t="shared" ref="I44:K44" si="4">I12/I17</f>
        <v>1.3051814206504375</v>
      </c>
      <c r="J44" s="262">
        <f t="shared" si="4"/>
        <v>1.5034067399934501</v>
      </c>
      <c r="K44" s="262">
        <f t="shared" si="4"/>
        <v>1.2208826410152747</v>
      </c>
      <c r="L44" s="311"/>
      <c r="M44" s="262">
        <f>IF(M37&lt;1000,0,M12/M17)</f>
        <v>1.036370060226609</v>
      </c>
      <c r="N44" s="262">
        <f t="shared" ref="N44:O44" si="5">IF(N37&lt;1000,0,N12/N17)</f>
        <v>0.95478872915307844</v>
      </c>
      <c r="O44" s="262">
        <f t="shared" si="5"/>
        <v>1.0005548621380511</v>
      </c>
      <c r="P44" s="262">
        <f>IF(P37&lt;1000,0,P12/P17)</f>
        <v>0.9998007743922348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f>F41</f>
        <v>0</v>
      </c>
      <c r="G46" s="311"/>
      <c r="H46" s="292"/>
      <c r="I46" s="288"/>
      <c r="J46" s="288"/>
      <c r="K46" s="260">
        <f>K41</f>
        <v>0.05</v>
      </c>
      <c r="L46" s="311"/>
      <c r="M46" s="292"/>
      <c r="N46" s="288"/>
      <c r="O46" s="288"/>
      <c r="P46" s="260">
        <f>P41</f>
        <v>2.4E-2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f>K44+K46+0.001</f>
        <v>1.2718826410152746</v>
      </c>
      <c r="L47" s="311"/>
      <c r="M47" s="292"/>
      <c r="N47" s="288"/>
      <c r="O47" s="288"/>
      <c r="P47" s="260">
        <f>P44+P46</f>
        <v>1.0238007743922348</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514</v>
      </c>
      <c r="D49" s="141">
        <v>0.8</v>
      </c>
      <c r="E49" s="141">
        <v>0.8</v>
      </c>
      <c r="F49" s="141">
        <f>E49</f>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0</f>
        <v>0</v>
      </c>
      <c r="G50" s="311"/>
      <c r="H50" s="293"/>
      <c r="I50" s="289"/>
      <c r="J50" s="289"/>
      <c r="K50" s="260">
        <f>K47</f>
        <v>1.2718826410152746</v>
      </c>
      <c r="L50" s="311"/>
      <c r="M50" s="293"/>
      <c r="N50" s="289"/>
      <c r="O50" s="289"/>
      <c r="P50" s="260">
        <f>P47</f>
        <v>1.0238007743922348</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f>0</f>
        <v>0</v>
      </c>
      <c r="G51" s="311"/>
      <c r="H51" s="292"/>
      <c r="I51" s="288"/>
      <c r="J51" s="288"/>
      <c r="K51" s="115">
        <f>J15-J16</f>
        <v>2128281</v>
      </c>
      <c r="L51" s="311"/>
      <c r="M51" s="292"/>
      <c r="N51" s="288"/>
      <c r="O51" s="288"/>
      <c r="P51" s="115">
        <f>O15-O16</f>
        <v>18990483</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0</f>
        <v>0</v>
      </c>
      <c r="G52" s="311"/>
      <c r="H52" s="292"/>
      <c r="I52" s="288"/>
      <c r="J52" s="288"/>
      <c r="K52" s="115">
        <f>0</f>
        <v>0</v>
      </c>
      <c r="L52" s="311"/>
      <c r="M52" s="292"/>
      <c r="N52" s="288"/>
      <c r="O52" s="288"/>
      <c r="P52" s="115">
        <f>0</f>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789" yWindow="687"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3" sqref="B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v>
      </c>
      <c r="D4" s="149">
        <v>144</v>
      </c>
      <c r="E4" s="149">
        <v>2824</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6"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18" activePane="bottomRight" state="frozen"/>
      <selection activeCell="B1" sqref="B1"/>
      <selection pane="topRight" activeCell="B1" sqref="B1"/>
      <selection pane="bottomLeft" activeCell="B1" sqref="B1"/>
      <selection pane="bottomRight" activeCell="D136" sqref="D13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500</v>
      </c>
      <c r="C5" s="150"/>
      <c r="D5" s="221" t="s">
        <v>501</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502</v>
      </c>
      <c r="C27" s="150"/>
      <c r="D27" s="223" t="s">
        <v>503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504</v>
      </c>
      <c r="C89" s="152"/>
      <c r="D89" s="222" t="s">
        <v>506</v>
      </c>
      <c r="E89" s="7"/>
    </row>
    <row r="90" spans="2:5" ht="35.25" customHeight="1" x14ac:dyDescent="0.2">
      <c r="B90" s="219" t="s">
        <v>505</v>
      </c>
      <c r="C90" s="152"/>
      <c r="D90" s="222" t="s">
        <v>506</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504</v>
      </c>
      <c r="C100" s="152"/>
      <c r="D100" s="222" t="s">
        <v>507</v>
      </c>
      <c r="E100" s="7"/>
    </row>
    <row r="101" spans="2:5" ht="35.25" customHeight="1" x14ac:dyDescent="0.2">
      <c r="B101" s="219" t="s">
        <v>505</v>
      </c>
      <c r="C101" s="152"/>
      <c r="D101" s="222" t="s">
        <v>507</v>
      </c>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504</v>
      </c>
      <c r="C123" s="150"/>
      <c r="D123" s="222" t="s">
        <v>507</v>
      </c>
      <c r="E123" s="7"/>
    </row>
    <row r="124" spans="2:5" s="5" customFormat="1" ht="35.25" customHeight="1" x14ac:dyDescent="0.2">
      <c r="B124" s="219" t="s">
        <v>505</v>
      </c>
      <c r="C124" s="150"/>
      <c r="D124" s="222" t="s">
        <v>507</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504</v>
      </c>
      <c r="C134" s="150"/>
      <c r="D134" s="222" t="s">
        <v>507</v>
      </c>
      <c r="E134" s="27"/>
    </row>
    <row r="135" spans="2:5" s="5" customFormat="1" ht="35.25" customHeight="1" x14ac:dyDescent="0.2">
      <c r="B135" s="219" t="s">
        <v>505</v>
      </c>
      <c r="C135" s="150"/>
      <c r="D135" s="222" t="s">
        <v>507</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508</v>
      </c>
      <c r="C145" s="150"/>
      <c r="D145" s="222" t="s">
        <v>507</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509</v>
      </c>
      <c r="C156" s="150"/>
      <c r="D156" s="222" t="s">
        <v>510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511</v>
      </c>
      <c r="C167" s="150"/>
      <c r="D167" s="222" t="s">
        <v>507</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512</v>
      </c>
      <c r="C178" s="150"/>
      <c r="D178" s="222" t="s">
        <v>507</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513</v>
      </c>
      <c r="C200" s="150"/>
      <c r="D200" s="222" t="s">
        <v>507</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purl.org/dc/elements/1.1/"/>
    <ds:schemaRef ds:uri="http://schemas.openxmlformats.org/package/2006/metadata/core-properties"/>
    <ds:schemaRef ds:uri="http://purl.org/dc/dcmitype/"/>
    <ds:schemaRef ds:uri="http://schemas.microsoft.com/office/2006/documentManagement/typ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Thom Monroe</cp:lastModifiedBy>
  <cp:lastPrinted>2014-12-18T11:24:00Z</cp:lastPrinted>
  <dcterms:created xsi:type="dcterms:W3CDTF">2012-03-15T16:14:51Z</dcterms:created>
  <dcterms:modified xsi:type="dcterms:W3CDTF">2015-07-28T19:25:38Z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