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P41" i="10" l="1"/>
  <c r="P37" i="10"/>
  <c r="O37" i="10"/>
  <c r="K51" i="10"/>
  <c r="K41" i="10"/>
  <c r="K37" i="10"/>
  <c r="J37" i="10"/>
  <c r="F41" i="10"/>
  <c r="F37" i="10"/>
  <c r="E37" i="10"/>
  <c r="L29" i="10"/>
  <c r="L28" i="10"/>
  <c r="G28" i="10"/>
  <c r="L25" i="10"/>
  <c r="L20" i="10"/>
  <c r="G20" i="10"/>
  <c r="O17" i="10"/>
  <c r="N17" i="10"/>
  <c r="N44" i="10" s="1"/>
  <c r="M17" i="10"/>
  <c r="O16" i="10"/>
  <c r="P16" i="10" s="1"/>
  <c r="O15" i="10"/>
  <c r="P15" i="10" s="1"/>
  <c r="P51" i="10" s="1"/>
  <c r="O12" i="10"/>
  <c r="O44" i="10" s="1"/>
  <c r="N12" i="10"/>
  <c r="M12" i="10"/>
  <c r="M44" i="10" s="1"/>
  <c r="O7" i="10"/>
  <c r="P7" i="10" s="1"/>
  <c r="P6" i="10"/>
  <c r="O6" i="10"/>
  <c r="L16" i="10"/>
  <c r="L15" i="10"/>
  <c r="J16" i="10"/>
  <c r="K16" i="10" s="1"/>
  <c r="J15" i="10"/>
  <c r="L10" i="10"/>
  <c r="I17" i="10"/>
  <c r="H17" i="10"/>
  <c r="H44" i="10" s="1"/>
  <c r="J11" i="10"/>
  <c r="K11" i="10" s="1"/>
  <c r="J10" i="10"/>
  <c r="K10" i="10" s="1"/>
  <c r="I12" i="10"/>
  <c r="H12" i="10"/>
  <c r="L7" i="10"/>
  <c r="J7" i="10"/>
  <c r="K7" i="10" s="1"/>
  <c r="G16" i="10"/>
  <c r="G15" i="10"/>
  <c r="G24" i="10" s="1"/>
  <c r="E16" i="10"/>
  <c r="F16" i="10" s="1"/>
  <c r="E15" i="10"/>
  <c r="D17" i="10"/>
  <c r="C17" i="10"/>
  <c r="G10" i="10"/>
  <c r="G9" i="10"/>
  <c r="D12" i="10"/>
  <c r="C12" i="10"/>
  <c r="E11" i="10"/>
  <c r="F11" i="10" s="1"/>
  <c r="E10" i="10"/>
  <c r="E9" i="10"/>
  <c r="F9" i="10" s="1"/>
  <c r="G7" i="10"/>
  <c r="G6" i="10"/>
  <c r="G19" i="10" s="1"/>
  <c r="G21" i="10" s="1"/>
  <c r="E7" i="10"/>
  <c r="F7" i="10" s="1"/>
  <c r="F10" i="10"/>
  <c r="AC54" i="18"/>
  <c r="AB54" i="18"/>
  <c r="Z54" i="18"/>
  <c r="Y54" i="18"/>
  <c r="W54" i="18"/>
  <c r="V54" i="18"/>
  <c r="T54" i="18"/>
  <c r="S54" i="18"/>
  <c r="R54" i="18"/>
  <c r="Q54" i="18"/>
  <c r="O54" i="18"/>
  <c r="N54" i="18"/>
  <c r="M54" i="18"/>
  <c r="L54" i="18"/>
  <c r="K54" i="18"/>
  <c r="AU54" i="18"/>
  <c r="AU12" i="4" s="1"/>
  <c r="AT54" i="18"/>
  <c r="AT12" i="4" s="1"/>
  <c r="AS54" i="18"/>
  <c r="AS12" i="4" s="1"/>
  <c r="AA54" i="18"/>
  <c r="AA12" i="4" s="1"/>
  <c r="X54" i="18"/>
  <c r="X12" i="4" s="1"/>
  <c r="U54" i="18"/>
  <c r="U12" i="4" s="1"/>
  <c r="P54" i="18"/>
  <c r="P12" i="4" s="1"/>
  <c r="J54" i="18"/>
  <c r="J12" i="4" s="1"/>
  <c r="I54" i="18"/>
  <c r="I12" i="4" s="1"/>
  <c r="H54" i="18"/>
  <c r="G54" i="18"/>
  <c r="F54" i="18"/>
  <c r="F12" i="4" s="1"/>
  <c r="E54" i="18"/>
  <c r="E12" i="4" s="1"/>
  <c r="E6" i="10" s="1"/>
  <c r="D54" i="18"/>
  <c r="D12" i="4" s="1"/>
  <c r="AU55" i="18"/>
  <c r="AU22" i="4" s="1"/>
  <c r="AT55" i="18"/>
  <c r="AT22" i="4" s="1"/>
  <c r="AS55" i="18"/>
  <c r="AS22" i="4" s="1"/>
  <c r="AC55" i="18"/>
  <c r="AC22" i="4" s="1"/>
  <c r="AB55" i="18"/>
  <c r="AB22" i="4" s="1"/>
  <c r="AA55" i="18"/>
  <c r="Z55" i="18"/>
  <c r="Z22" i="4" s="1"/>
  <c r="Y55" i="18"/>
  <c r="Y22" i="4" s="1"/>
  <c r="X55" i="18"/>
  <c r="W55" i="18"/>
  <c r="W22" i="4" s="1"/>
  <c r="V55" i="18"/>
  <c r="U55" i="18"/>
  <c r="T55" i="18"/>
  <c r="T22" i="4" s="1"/>
  <c r="S55" i="18"/>
  <c r="S22" i="4" s="1"/>
  <c r="R55" i="18"/>
  <c r="Q55" i="18"/>
  <c r="Q22" i="4" s="1"/>
  <c r="P55" i="18"/>
  <c r="P22" i="4" s="1"/>
  <c r="O55" i="18"/>
  <c r="N55" i="18"/>
  <c r="N22" i="4" s="1"/>
  <c r="M55" i="18"/>
  <c r="L55" i="18"/>
  <c r="L22" i="4" s="1"/>
  <c r="K55" i="18"/>
  <c r="K22" i="4" s="1"/>
  <c r="J55" i="18"/>
  <c r="J22" i="4" s="1"/>
  <c r="I55" i="18"/>
  <c r="H55" i="18"/>
  <c r="H22" i="4" s="1"/>
  <c r="G55" i="18"/>
  <c r="F55" i="18"/>
  <c r="E55" i="18"/>
  <c r="E22" i="4" s="1"/>
  <c r="D55" i="18"/>
  <c r="D2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A22" i="4"/>
  <c r="X22" i="4"/>
  <c r="V22" i="4"/>
  <c r="U22" i="4"/>
  <c r="R22" i="4"/>
  <c r="O22" i="4"/>
  <c r="M22" i="4"/>
  <c r="I22" i="4"/>
  <c r="G22" i="4"/>
  <c r="F22" i="4"/>
  <c r="AC12" i="4"/>
  <c r="AB12" i="4"/>
  <c r="Z12" i="4"/>
  <c r="Y12" i="4"/>
  <c r="W12" i="4"/>
  <c r="V12" i="4"/>
  <c r="T12" i="4"/>
  <c r="S12" i="4"/>
  <c r="R12" i="4"/>
  <c r="Q12" i="4"/>
  <c r="O12" i="4"/>
  <c r="L6" i="10" s="1"/>
  <c r="N12" i="4"/>
  <c r="M12" i="4"/>
  <c r="L12" i="4"/>
  <c r="K12" i="4"/>
  <c r="J6" i="10" s="1"/>
  <c r="H12" i="4"/>
  <c r="G12" i="4"/>
  <c r="AU5" i="4"/>
  <c r="AT5" i="4"/>
  <c r="AS5" i="4"/>
  <c r="AC5" i="4"/>
  <c r="AB5" i="4"/>
  <c r="AA5" i="4"/>
  <c r="Z5" i="4"/>
  <c r="Y5" i="4"/>
  <c r="X5" i="4"/>
  <c r="W5" i="4"/>
  <c r="V5" i="4"/>
  <c r="U5" i="4"/>
  <c r="T5" i="4"/>
  <c r="S5" i="4"/>
  <c r="R5" i="4"/>
  <c r="Q5" i="4"/>
  <c r="P5" i="4"/>
  <c r="O5" i="4"/>
  <c r="N5" i="4"/>
  <c r="M5" i="4"/>
  <c r="L5" i="4"/>
  <c r="K5" i="4"/>
  <c r="J5" i="4"/>
  <c r="I5" i="4"/>
  <c r="H5" i="4"/>
  <c r="G5" i="4"/>
  <c r="F5" i="4"/>
  <c r="E5" i="4"/>
  <c r="D5" i="4"/>
  <c r="J12" i="10" l="1"/>
  <c r="K6" i="10"/>
  <c r="L19" i="10"/>
  <c r="L24" i="10"/>
  <c r="L23" i="10" s="1"/>
  <c r="L27" i="10" s="1"/>
  <c r="G25" i="10"/>
  <c r="G29" i="10"/>
  <c r="F6" i="10"/>
  <c r="E12" i="10"/>
  <c r="I44" i="10"/>
  <c r="D44" i="10"/>
  <c r="C44" i="10"/>
  <c r="G23" i="10"/>
  <c r="G27" i="10" s="1"/>
  <c r="G31" i="10" s="1"/>
  <c r="G32" i="10" s="1"/>
  <c r="G33" i="10" s="1"/>
  <c r="P17" i="10"/>
  <c r="P12" i="10"/>
  <c r="P44" i="10" s="1"/>
  <c r="P47" i="10" s="1"/>
  <c r="P50" i="10" s="1"/>
  <c r="P52" i="10" s="1"/>
  <c r="J17" i="10"/>
  <c r="K17" i="10" s="1"/>
  <c r="K15" i="10"/>
  <c r="K12" i="10"/>
  <c r="K44" i="10" s="1"/>
  <c r="K47" i="10" s="1"/>
  <c r="K50" i="10" s="1"/>
  <c r="K52" i="10" s="1"/>
  <c r="E17" i="10"/>
  <c r="F17" i="10" s="1"/>
  <c r="F15" i="10"/>
  <c r="F51" i="10" s="1"/>
  <c r="L31" i="10" l="1"/>
  <c r="L32" i="10" s="1"/>
  <c r="L26" i="10"/>
  <c r="L30" i="10" s="1"/>
  <c r="E44" i="10"/>
  <c r="L33" i="10"/>
  <c r="L21" i="10"/>
  <c r="F12" i="10"/>
  <c r="F44" i="10" s="1"/>
  <c r="F47" i="10" s="1"/>
  <c r="F50" i="10" s="1"/>
  <c r="F52" i="10" s="1"/>
  <c r="J44" i="10"/>
  <c r="G26" i="10"/>
  <c r="G30" i="10" s="1"/>
</calcChain>
</file>

<file path=xl/sharedStrings.xml><?xml version="1.0" encoding="utf-8"?>
<sst xmlns="http://schemas.openxmlformats.org/spreadsheetml/2006/main" count="646" uniqueCount="566">
  <si>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</si>
  <si>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</si>
  <si>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</si>
  <si>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</si>
  <si>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</si>
  <si>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</si>
  <si>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</si>
  <si>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</si>
  <si>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</si>
  <si>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</si>
  <si>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</si>
  <si>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</si>
  <si>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</si>
  <si>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</si>
  <si>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</si>
  <si>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</si>
  <si>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</si>
  <si>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</si>
  <si>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</si>
  <si>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</si>
  <si>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</si>
  <si>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</si>
  <si>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</si>
  <si>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</si>
  <si>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</si>
  <si>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</si>
  <si>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</si>
  <si>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</si>
  <si>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</si>
  <si>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</si>
  <si>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</si>
  <si>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</si>
  <si>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</si>
  <si>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</si>
  <si>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</si>
  <si>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</si>
  <si>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</si>
  <si>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</si>
  <si>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</si>
  <si>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</si>
  <si>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</si>
  <si>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</si>
  <si>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</si>
  <si>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</si>
  <si>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</si>
  <si>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</si>
  <si>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</si>
  <si>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</si>
  <si>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</si>
  <si>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</si>
  <si>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</si>
  <si>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</si>
  <si>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</si>
  <si>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</si>
  <si>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</si>
  <si>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</si>
  <si>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</si>
  <si>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</si>
  <si>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</si>
  <si>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</si>
  <si>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</si>
  <si>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</si>
  <si>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</si>
  <si>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</si>
  <si>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</si>
  <si>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</si>
  <si>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</si>
  <si>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</si>
  <si>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</si>
  <si>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</si>
  <si>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</si>
  <si>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</si>
  <si>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</si>
  <si>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</si>
  <si>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</si>
  <si>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</si>
  <si>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</si>
  <si>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</si>
  <si>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</si>
  <si>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</si>
  <si>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</si>
  <si>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</si>
  <si>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</si>
  <si>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</si>
  <si>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</si>
  <si>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</si>
  <si>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</si>
  <si>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</si>
  <si>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</si>
  <si>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</si>
  <si>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</si>
  <si>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</si>
  <si>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</si>
  <si>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</si>
  <si>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</si>
  <si>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</si>
  <si>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</si>
  <si>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</si>
  <si>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</si>
  <si>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</si>
  <si>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</si>
  <si>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</si>
  <si>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</si>
  <si>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</si>
  <si>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</si>
  <si>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</si>
  <si>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</si>
  <si>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</si>
  <si>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</si>
  <si>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</si>
  <si>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</si>
  <si>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</si>
  <si>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</si>
  <si>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</si>
  <si>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</si>
  <si>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</si>
  <si>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</si>
  <si>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</si>
  <si>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</si>
  <si>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</si>
  <si>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</si>
  <si>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</si>
  <si>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</si>
  <si>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</si>
  <si>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</si>
  <si>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</si>
  <si>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</si>
  <si>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</si>
  <si>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</si>
  <si>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</si>
  <si>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</si>
  <si>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</si>
  <si>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</si>
  <si>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</si>
  <si>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</si>
  <si>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</si>
  <si>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</si>
  <si>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</si>
  <si>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</si>
  <si>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</si>
  <si>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</si>
  <si>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</si>
  <si>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</si>
  <si>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</si>
  <si>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</si>
  <si>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</si>
  <si>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</si>
  <si>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</si>
  <si>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</si>
  <si>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</si>
  <si>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</si>
  <si>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</si>
  <si>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</si>
  <si>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</si>
  <si>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</si>
  <si>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</si>
  <si>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</si>
  <si>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</si>
  <si>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</si>
  <si>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</si>
  <si>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</si>
  <si>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</si>
  <si>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</si>
  <si>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</si>
  <si>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</si>
  <si>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</si>
  <si>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</si>
  <si>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</si>
  <si>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</si>
  <si>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</si>
  <si>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</si>
  <si>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</si>
  <si>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</si>
  <si>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</si>
  <si>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</si>
  <si>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</si>
  <si>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</si>
  <si>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</si>
  <si>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</si>
  <si>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</si>
  <si>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</si>
  <si>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</si>
  <si>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</si>
  <si>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</si>
  <si>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</si>
  <si>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</si>
  <si>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</si>
  <si>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</si>
  <si>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</si>
  <si>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</si>
  <si>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</si>
  <si>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</si>
  <si>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</si>
  <si>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</si>
  <si>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</si>
  <si>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</si>
  <si>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</si>
  <si>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</si>
  <si>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</si>
  <si>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</si>
  <si>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</si>
  <si>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</si>
  <si>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</si>
  <si>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</si>
  <si>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</si>
  <si>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</si>
  <si>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</si>
  <si>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</si>
  <si>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</si>
  <si>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</si>
  <si>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</si>
  <si>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</si>
  <si>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</si>
  <si>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</si>
  <si>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</si>
  <si>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</si>
  <si>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</si>
  <si>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</si>
  <si>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</si>
  <si>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</si>
  <si>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</si>
  <si>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</si>
  <si>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</si>
  <si>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</si>
  <si>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</si>
  <si>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</si>
  <si>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</si>
  <si>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</si>
  <si>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</si>
  <si>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</si>
  <si>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</si>
  <si>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</si>
  <si>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</si>
  <si>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</si>
  <si>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</si>
  <si>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</si>
  <si>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</si>
  <si>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</si>
  <si>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</si>
  <si>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</si>
  <si>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</si>
  <si>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</si>
  <si>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</si>
  <si>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</si>
  <si>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</si>
  <si>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</si>
  <si>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</si>
  <si>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</si>
  <si>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</si>
  <si>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</si>
  <si>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</si>
  <si>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</si>
  <si>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</si>
  <si>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</si>
  <si>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</si>
  <si>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</si>
  <si>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</si>
  <si>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</si>
  <si>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</si>
  <si>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</si>
  <si>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</si>
  <si>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</si>
  <si>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</si>
  <si>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</si>
  <si>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</si>
  <si>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</si>
  <si>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</si>
  <si>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</si>
  <si>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</si>
  <si>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</si>
  <si>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</si>
  <si>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</si>
  <si>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</si>
  <si>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</si>
  <si>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</si>
  <si>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</si>
  <si>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</si>
  <si>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</si>
  <si>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</si>
  <si>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</si>
  <si>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</si>
  <si>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</si>
  <si>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</si>
  <si>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</si>
  <si>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</si>
  <si>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</si>
  <si>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</si>
  <si>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</si>
  <si>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</si>
  <si>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</si>
  <si>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</si>
  <si>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</si>
  <si>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</si>
  <si>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</si>
  <si>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</si>
  <si>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</si>
  <si>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</si>
  <si>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</si>
  <si>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</si>
  <si>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</si>
  <si>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</si>
  <si>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</si>
  <si>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</si>
  <si>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</si>
  <si>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</si>
  <si>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</si>
  <si>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</si>
  <si>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</si>
  <si>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</si>
  <si>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</si>
  <si>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</si>
  <si>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</si>
  <si>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</si>
  <si>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</si>
  <si>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</si>
  <si>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</si>
  <si>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</si>
  <si>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</si>
  <si>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</si>
  <si>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</si>
  <si>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</si>
  <si>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</si>
  <si>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</si>
  <si>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</si>
  <si>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</si>
  <si>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</si>
  <si>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</si>
  <si>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</si>
  <si>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</si>
  <si>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</si>
  <si>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</si>
  <si>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</si>
  <si>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</si>
  <si>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</si>
  <si>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</si>
  <si>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</si>
  <si>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</si>
  <si>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</si>
  <si>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</si>
  <si>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</si>
  <si>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</si>
  <si>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</si>
  <si>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</si>
  <si>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</si>
  <si>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</si>
  <si>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</si>
  <si>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</si>
  <si>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</si>
  <si>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</si>
  <si>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</si>
  <si>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</si>
  <si>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</si>
  <si>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</si>
  <si>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</si>
  <si>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</si>
  <si>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</si>
  <si>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</si>
  <si>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</si>
  <si>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</si>
  <si>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</si>
  <si>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</si>
  <si>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</si>
  <si>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</si>
  <si>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</si>
  <si>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</si>
  <si>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</si>
  <si>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</si>
  <si>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</si>
  <si>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</si>
  <si>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</si>
  <si>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</si>
  <si>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</si>
  <si>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</si>
  <si>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</si>
  <si>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</si>
  <si>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</si>
  <si>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</si>
  <si>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</si>
  <si>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</si>
  <si>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</si>
  <si>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</si>
  <si>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</si>
  <si>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</si>
  <si>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</si>
  <si>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</si>
  <si>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</si>
  <si>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</si>
  <si>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</si>
  <si>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</si>
  <si>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</si>
  <si>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</si>
  <si>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</si>
  <si>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</si>
  <si>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</si>
  <si>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</si>
  <si>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</si>
  <si>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</si>
  <si>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</si>
  <si>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</si>
  <si>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</si>
  <si>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</si>
  <si>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</si>
  <si>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</si>
  <si>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</si>
  <si>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</si>
  <si>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</si>
  <si>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</si>
  <si>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</si>
  <si>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</si>
  <si>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</si>
  <si>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</si>
  <si>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</si>
  <si>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</si>
  <si>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</si>
  <si>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</si>
  <si>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</si>
  <si>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</si>
  <si>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</si>
  <si>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</si>
  <si>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</si>
  <si>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</si>
  <si>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</si>
  <si>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</si>
  <si>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</si>
  <si>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</si>
  <si>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</si>
  <si>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</si>
  <si>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</si>
  <si>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</si>
  <si>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</si>
  <si>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</si>
  <si>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</si>
  <si>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</si>
  <si>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</si>
  <si>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</si>
  <si>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</si>
  <si>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</si>
  <si>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</si>
  <si>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</si>
  <si>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</si>
  <si>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</si>
  <si>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</si>
  <si>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</si>
  <si>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</si>
  <si>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</si>
  <si>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</si>
  <si>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</si>
  <si>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</si>
  <si>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</si>
  <si>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</si>
  <si>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</si>
  <si>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</si>
  <si>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</si>
  <si>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</si>
  <si>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</si>
  <si>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</si>
  <si>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</si>
  <si>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</si>
  <si>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</si>
  <si>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</si>
  <si>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</si>
  <si>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</si>
  <si>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</si>
  <si>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</si>
  <si>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</si>
  <si>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</si>
  <si>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</si>
  <si>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</si>
  <si>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</si>
  <si>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</si>
  <si>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</si>
  <si>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</si>
  <si>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</si>
  <si>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</si>
  <si>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</si>
  <si>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</si>
  <si>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</si>
  <si>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</si>
  <si>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</si>
  <si>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</si>
  <si>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</si>
  <si>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</si>
  <si>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</si>
  <si>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</si>
  <si>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</si>
  <si>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</si>
  <si>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</si>
  <si>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</si>
  <si>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</si>
  <si>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</si>
  <si>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</si>
  <si>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</si>
  <si>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</si>
  <si>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</si>
  <si>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Blue Care Network</t>
  </si>
  <si>
    <t>BCBS OF MI GRP</t>
  </si>
  <si>
    <t>00572</t>
  </si>
  <si>
    <t>2014</t>
  </si>
  <si>
    <t>20500 Civic Center Drive Southfield, MI 48076-4115</t>
  </si>
  <si>
    <t>382359234</t>
  </si>
  <si>
    <t>068741</t>
  </si>
  <si>
    <t>95610</t>
  </si>
  <si>
    <t>46</t>
  </si>
  <si>
    <t>Paid Claims</t>
  </si>
  <si>
    <t>IBNR</t>
  </si>
  <si>
    <t>PCG and Hospital Settlements</t>
  </si>
  <si>
    <t>Rx Rebates</t>
  </si>
  <si>
    <t>Actual data, scaled to financial statements</t>
  </si>
  <si>
    <t>Apply completion factors to monthly claims amounts</t>
  </si>
  <si>
    <t>Based on PMPMs from restated financial statements</t>
  </si>
  <si>
    <t>Estimated percentage of restated pharmacy claims</t>
  </si>
  <si>
    <t>Federal taxes and assessments</t>
  </si>
  <si>
    <t>Federal taxes are first separated by Comprehensive, Government and Other business.  Then comprehensive is allocated</t>
  </si>
  <si>
    <t>to individual, small and large group by percent of member months. ACA related taxes and fees are allocated based on actual values.</t>
  </si>
  <si>
    <t>State insurance, premium and other taxes</t>
  </si>
  <si>
    <t>Other taxes are allocated based on percent of paid claims per segment.</t>
  </si>
  <si>
    <t xml:space="preserve">Community benefit expenditures </t>
  </si>
  <si>
    <t>Community benefit expenditures are allocated based on percent of member months per segment.</t>
  </si>
  <si>
    <t>Regulatory authority licenses and fees</t>
  </si>
  <si>
    <t>Regulatory authority fees are allocated based on premium revenue excluding Government business which is how they are billed.</t>
  </si>
  <si>
    <t>Medical/Hospital case management</t>
  </si>
  <si>
    <t>Behavioral health case management</t>
  </si>
  <si>
    <t>Chronic disease case management</t>
  </si>
  <si>
    <t>Medical policy activities related to promoting evidence based medicine</t>
  </si>
  <si>
    <t>Accreditation fees for NCQA and HEDIS</t>
  </si>
  <si>
    <t>Expenses include dedicated BCN staff and related direct expenses such as telephone, PCs, etc.</t>
  </si>
  <si>
    <t>Expenses include paid invoices for accreditation for NCQA and HEDIS.</t>
  </si>
  <si>
    <t>The costs listed above were allocated to individual, small and large group by percent of member months</t>
  </si>
  <si>
    <t>Rehabilitation case management</t>
  </si>
  <si>
    <t>Member discharge planning</t>
  </si>
  <si>
    <t>Post discharge follow up</t>
  </si>
  <si>
    <t xml:space="preserve">Medical policy and quality management activities related to using best clinical practices to improve safety and reduce medical errors </t>
  </si>
  <si>
    <t>Pharmacy staff activities related to prospective prescription drug utilization review to prevent adverse drug interactions</t>
  </si>
  <si>
    <t>Performing wellness assessments for the Healthy Blue Living product</t>
  </si>
  <si>
    <t>Health coaching programs for the Healthy Blue Living product</t>
  </si>
  <si>
    <t>Coaching and education programs designed to change member behavior, such as smoking cessation.</t>
  </si>
  <si>
    <t>Expenses include dedicated BCN staff and related direct expenses such as telephone, PCs, etc. as well as assessment expenses.</t>
  </si>
  <si>
    <t>Performing medical data analysis activities related to monitoring, measuring, analyzing and reporting clinical effectiveness</t>
  </si>
  <si>
    <t>Proactive profiling to improve health outcomes, prevent hospital readmissions, improve member safety, reduce medical errors and promote evidence based medicine</t>
  </si>
  <si>
    <t xml:space="preserve">Data analysis and reporting activities related to measuring, monitoring and improving clinical effectiveness for maintaining NCQA and HEDIS accreditation.  </t>
  </si>
  <si>
    <t>Expenses include dedicated BCN staff and related direct expenses such as telephone, PCs, etc. as well as pertinent software expenses.</t>
  </si>
  <si>
    <t>Allowale ICD-10 Expenses</t>
  </si>
  <si>
    <t>Allowable ICD-10 charges were allocated by member months.</t>
  </si>
  <si>
    <t>Cost containment expenses not included in quality improvement expenses</t>
  </si>
  <si>
    <t>BCN cost containment expenses were determined by conducting extensive interviews with leaders in all areas of the company and collecting documentation to identify potential cost containment expenses based on guidance in the NAIC</t>
  </si>
  <si>
    <t>Accounting Practices and Procedures Manual. These costs included expenses: related to detection and prevention of fraudulent requests for reimbursement,  network access fees,provider contracting, provider network developmnet, utilization management and</t>
  </si>
  <si>
    <t>certain types of consumer education. The costs listed above were allocated to individual, small and large group by percent of member months.</t>
  </si>
  <si>
    <t>All other claims adjustment expenses</t>
  </si>
  <si>
    <t xml:space="preserve">BCN claims adjustment expenses were determined by conducting extensive interviews with leaders in all areas of the company and collecting documentation to identify potential claims adjustment expenses based on guidance in the NAIC  </t>
  </si>
  <si>
    <t>Accounting Practices and Procedures Manual. These costs included expenses incurred for the adjustment and recording of claims and also include costs related to estimating the amounts of losses and disbursing loss payments.  Also overhead costs are included such</t>
  </si>
  <si>
    <t>as supplies, postage and computer maintenance expenses.</t>
  </si>
  <si>
    <t>The costs listed above were allocated to individual, small and large group by percentage of member months.</t>
  </si>
  <si>
    <t>Direct sales salaries and benefits</t>
  </si>
  <si>
    <t xml:space="preserve">BCN direct sales salaries and benefits are included in General Administrative expense categories based on having conducted extensive interviews with leaders in all areas of the company and collecting documentation to identiy these expenses </t>
  </si>
  <si>
    <t>based on guidance in the NAIC Accounting Practices and Procedures Manual and the 2013 NAIC instructions for the Supplemental Health Care Exhibit.</t>
  </si>
  <si>
    <t>The costs listed above were allocated to individual, small and large group based on written premiums.</t>
  </si>
  <si>
    <t>Agents and brokers fees and commissions</t>
  </si>
  <si>
    <t>Based on actual data experience.</t>
  </si>
  <si>
    <t>Other taxes</t>
  </si>
  <si>
    <t>These costs are allocated to individual, small and large group based on written premiums.</t>
  </si>
  <si>
    <t>Other general and administrative expenses</t>
  </si>
  <si>
    <t xml:space="preserve">BCN other general and aministrative expenses are included as General Administrative expense categories based on having conducted extensive interviews with leaders in all areas of the company and collecting </t>
  </si>
  <si>
    <t>documentation to identify these expenses based on guidance in the NAIC Accounting Practices and Procedures Manual and the 2013 NAIC instructions for the Supplemental Health Care Exhibit.</t>
  </si>
  <si>
    <t xml:space="preserve"> Community benefit expenditures</t>
  </si>
  <si>
    <t xml:space="preserve"> ICD-10 implementation expenses</t>
  </si>
  <si>
    <t>The ICD-10 implementation expenses were allocated to individual, small and large group by percentage of member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</si>
</sst>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162</v>
      </c>
    </row>
    <row r="14" spans="1:6" x14ac:dyDescent="0.4">
      <c r="B14" s="232" t="s">
        <v>51</v>
      </c>
      <c r="C14" s="378" t="s">
        <v>498</v>
      </c>
    </row>
    <row r="15" spans="1:6" x14ac:dyDescent="0.4">
      <c r="B15" s="232" t="s">
        <v>217</v>
      </c>
      <c r="C15" s="378" t="s">
        <v>133</v>
      </c>
    </row>
    <row r="16" spans="1:6" x14ac:dyDescent="0.4">
      <c r="B16" s="233" t="s">
        <v>219</v>
      </c>
      <c r="C16" s="380" t="s">
        <v>135</v>
      </c>
    </row>
    <row r="17" spans="1:3" x14ac:dyDescent="0.4">
      <c r="B17" s="232" t="s">
        <v>218</v>
      </c>
      <c r="C17" s="378" t="s">
        <v>133</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f>'Pt 2 Premium and Claims'!D5+'Pt 2 Premium and Claims'!D6-'Pt 2 Premium and Claims'!D7-'Pt 2 Premium and Claims'!D13+'Pt 2 Premium and Claims'!D14+'Pt 2 Premium and Claims'!D15+'Pt 2 Premium and Claims'!D16+'Pt 2 Premium and Claims'!D17</f>
        <v>364546871</v>
      </c>
      <c r="E5" s="106">
        <f>'Pt 2 Premium and Claims'!E5+'Pt 2 Premium and Claims'!E6-'Pt 2 Premium and Claims'!E7-'Pt 2 Premium and Claims'!E13+'Pt 2 Premium and Claims'!E14+'Pt 2 Premium and Claims'!E15+'Pt 2 Premium and Claims'!E16+'Pt 2 Premium and Claims'!E17</f>
        <v>362965018.36000001</v>
      </c>
      <c r="F5" s="106">
        <f>'Pt 2 Premium and Claims'!F5+'Pt 2 Premium and Claims'!F6-'Pt 2 Premium and Claims'!F7-'Pt 2 Premium and Claims'!F13+'Pt 2 Premium and Claims'!F14+'Pt 2 Premium and Claims'!F15+'Pt 2 Premium and Claims'!F16+'Pt 2 Premium and Claims'!F17</f>
        <v>0</v>
      </c>
      <c r="G5" s="106">
        <f>'Pt 2 Premium and Claims'!G5+'Pt 2 Premium and Claims'!G6-'Pt 2 Premium and Claims'!G7-'Pt 2 Premium and Claims'!G13+'Pt 2 Premium and Claims'!G14+'Pt 2 Premium and Claims'!G15+'Pt 2 Premium and Claims'!G16+'Pt 2 Premium and Claims'!G17</f>
        <v>0</v>
      </c>
      <c r="H5" s="106">
        <f>'Pt 2 Premium and Claims'!H5+'Pt 2 Premium and Claims'!H6-'Pt 2 Premium and Claims'!H7-'Pt 2 Premium and Claims'!H13+'Pt 2 Premium and Claims'!H14+'Pt 2 Premium and Claims'!H15+'Pt 2 Premium and Claims'!H16+'Pt 2 Premium and Claims'!H17</f>
        <v>0</v>
      </c>
      <c r="I5" s="105">
        <f>'Pt 2 Premium and Claims'!I5+'Pt 2 Premium and Claims'!I6-'Pt 2 Premium and Claims'!I7-'Pt 2 Premium and Claims'!I13+'Pt 2 Premium and Claims'!I14+'Pt 2 Premium and Claims'!I15+'Pt 2 Premium and Claims'!I16+'Pt 2 Premium and Claims'!I17</f>
        <v>359401360.36000001</v>
      </c>
      <c r="J5" s="105">
        <f>'Pt 2 Premium and Claims'!J5+'Pt 2 Premium and Claims'!J6-'Pt 2 Premium and Claims'!J7-'Pt 2 Premium and Claims'!J13+'Pt 2 Premium and Claims'!J14+'Pt 2 Premium and Claims'!J15+'Pt 2 Premium and Claims'!J16+'Pt 2 Premium and Claims'!J17</f>
        <v>344484895</v>
      </c>
      <c r="K5" s="106">
        <f>'Pt 2 Premium and Claims'!K5+'Pt 2 Premium and Claims'!K6-'Pt 2 Premium and Claims'!K7-'Pt 2 Premium and Claims'!K13+'Pt 2 Premium and Claims'!K14+'Pt 2 Premium and Claims'!K15+'Pt 2 Premium and Claims'!K16+'Pt 2 Premium and Claims'!K17</f>
        <v>345545265.82999998</v>
      </c>
      <c r="L5" s="106">
        <f>'Pt 2 Premium and Claims'!L5+'Pt 2 Premium and Claims'!L6-'Pt 2 Premium and Claims'!L7-'Pt 2 Premium and Claims'!L13+'Pt 2 Premium and Claims'!L14+'Pt 2 Premium and Claims'!L15+'Pt 2 Premium and Claims'!L16+'Pt 2 Premium and Claims'!L17</f>
        <v>0</v>
      </c>
      <c r="M5" s="106">
        <f>'Pt 2 Premium and Claims'!M5+'Pt 2 Premium and Claims'!M6-'Pt 2 Premium and Claims'!M7-'Pt 2 Premium and Claims'!M13+'Pt 2 Premium and Claims'!M14+'Pt 2 Premium and Claims'!M15+'Pt 2 Premium and Claims'!M16+'Pt 2 Premium and Claims'!M17</f>
        <v>0</v>
      </c>
      <c r="N5" s="106">
        <f>'Pt 2 Premium and Claims'!N5+'Pt 2 Premium and Claims'!N6-'Pt 2 Premium and Claims'!N7-'Pt 2 Premium and Claims'!N13+'Pt 2 Premium and Claims'!N14+'Pt 2 Premium and Claims'!N15+'Pt 2 Premium and Claims'!N16+'Pt 2 Premium and Claims'!N17</f>
        <v>0</v>
      </c>
      <c r="O5" s="105">
        <f>'Pt 2 Premium and Claims'!O5+'Pt 2 Premium and Claims'!O6-'Pt 2 Premium and Claims'!O7-'Pt 2 Premium and Claims'!O13+'Pt 2 Premium and Claims'!O14+'Pt 2 Premium and Claims'!O15+'Pt 2 Premium and Claims'!O16+'Pt 2 Premium and Claims'!O17</f>
        <v>151956697.40881908</v>
      </c>
      <c r="P5" s="105">
        <f>'Pt 2 Premium and Claims'!P5+'Pt 2 Premium and Claims'!P6-'Pt 2 Premium and Claims'!P7-'Pt 2 Premium and Claims'!P13+'Pt 2 Premium and Claims'!P14+'Pt 2 Premium and Claims'!P15+'Pt 2 Premium and Claims'!P16+'Pt 2 Premium and Claims'!P17</f>
        <v>1481734587</v>
      </c>
      <c r="Q5" s="106">
        <f>'Pt 2 Premium and Claims'!Q5+'Pt 2 Premium and Claims'!Q6-'Pt 2 Premium and Claims'!Q7-'Pt 2 Premium and Claims'!Q13+'Pt 2 Premium and Claims'!Q14+'Pt 2 Premium and Claims'!Q15+'Pt 2 Premium and Claims'!Q16+'Pt 2 Premium and Claims'!Q17</f>
        <v>1458916515</v>
      </c>
      <c r="R5" s="106">
        <f>'Pt 2 Premium and Claims'!R5+'Pt 2 Premium and Claims'!R6-'Pt 2 Premium and Claims'!R7-'Pt 2 Premium and Claims'!R13+'Pt 2 Premium and Claims'!R14+'Pt 2 Premium and Claims'!R15+'Pt 2 Premium and Claims'!R16+'Pt 2 Premium and Claims'!R17</f>
        <v>0</v>
      </c>
      <c r="S5" s="106">
        <f>'Pt 2 Premium and Claims'!S5+'Pt 2 Premium and Claims'!S6-'Pt 2 Premium and Claims'!S7-'Pt 2 Premium and Claims'!S13+'Pt 2 Premium and Claims'!S14+'Pt 2 Premium and Claims'!S15+'Pt 2 Premium and Claims'!S16+'Pt 2 Premium and Claims'!S17</f>
        <v>0</v>
      </c>
      <c r="T5" s="106">
        <f>'Pt 2 Premium and Claims'!T5+'Pt 2 Premium and Claims'!T6-'Pt 2 Premium and Claims'!T7-'Pt 2 Premium and Claims'!T13+'Pt 2 Premium and Claims'!T14+'Pt 2 Premium and Claims'!T15+'Pt 2 Premium and Claims'!T16+'Pt 2 Premium and Claims'!T17</f>
        <v>0</v>
      </c>
      <c r="U5" s="105">
        <f>'Pt 2 Premium and Claims'!U5+'Pt 2 Premium and Claims'!U6-'Pt 2 Premium and Claims'!U7-'Pt 2 Premium and Claims'!U13+'Pt 2 Premium and Claims'!U14+'Pt 2 Premium and Claims'!U15+'Pt 2 Premium and Claims'!U16+'Pt 2 Premium and Claims'!U17</f>
        <v>0</v>
      </c>
      <c r="V5" s="106">
        <f>'Pt 2 Premium and Claims'!V5+'Pt 2 Premium and Claims'!V6-'Pt 2 Premium and Claims'!V7-'Pt 2 Premium and Claims'!V13+'Pt 2 Premium and Claims'!V14+'Pt 2 Premium and Claims'!V15+'Pt 2 Premium and Claims'!V16+'Pt 2 Premium and Claims'!V17</f>
        <v>0</v>
      </c>
      <c r="W5" s="106">
        <f>'Pt 2 Premium and Claims'!W5+'Pt 2 Premium and Claims'!W6-'Pt 2 Premium and Claims'!W7-'Pt 2 Premium and Claims'!W13+'Pt 2 Premium and Claims'!W14+'Pt 2 Premium and Claims'!W15+'Pt 2 Premium and Claims'!W16+'Pt 2 Premium and Claims'!W17</f>
        <v>0</v>
      </c>
      <c r="X5" s="105">
        <f>'Pt 2 Premium and Claims'!X5+'Pt 2 Premium and Claims'!X6-'Pt 2 Premium and Claims'!X7-'Pt 2 Premium and Claims'!X13+'Pt 2 Premium and Claims'!X14+'Pt 2 Premium and Claims'!X15+'Pt 2 Premium and Claims'!X16+'Pt 2 Premium and Claims'!X17</f>
        <v>0</v>
      </c>
      <c r="Y5" s="106">
        <f>'Pt 2 Premium and Claims'!Y5+'Pt 2 Premium and Claims'!Y6-'Pt 2 Premium and Claims'!Y7-'Pt 2 Premium and Claims'!Y13+'Pt 2 Premium and Claims'!Y14+'Pt 2 Premium and Claims'!Y15+'Pt 2 Premium and Claims'!Y16+'Pt 2 Premium and Claims'!Y17</f>
        <v>0</v>
      </c>
      <c r="Z5" s="106">
        <f>'Pt 2 Premium and Claims'!Z5+'Pt 2 Premium and Claims'!Z6-'Pt 2 Premium and Claims'!Z7-'Pt 2 Premium and Claims'!Z13+'Pt 2 Premium and Claims'!Z14+'Pt 2 Premium and Claims'!Z15+'Pt 2 Premium and Claims'!Z16+'Pt 2 Premium and Claims'!Z17</f>
        <v>0</v>
      </c>
      <c r="AA5" s="105">
        <f>'Pt 2 Premium and Claims'!AA5+'Pt 2 Premium and Claims'!AA6-'Pt 2 Premium and Claims'!AA7-'Pt 2 Premium and Claims'!AA13+'Pt 2 Premium and Claims'!AA14+'Pt 2 Premium and Claims'!AA15+'Pt 2 Premium and Claims'!AA16+'Pt 2 Premium and Claims'!AA17</f>
        <v>0</v>
      </c>
      <c r="AB5" s="106">
        <f>'Pt 2 Premium and Claims'!AB5+'Pt 2 Premium and Claims'!AB6-'Pt 2 Premium and Claims'!AB7-'Pt 2 Premium and Claims'!AB13+'Pt 2 Premium and Claims'!AB14+'Pt 2 Premium and Claims'!AB15+'Pt 2 Premium and Claims'!AB16+'Pt 2 Premium and Claims'!AB17</f>
        <v>0</v>
      </c>
      <c r="AC5" s="106">
        <f>'Pt 2 Premium and Claims'!AC5+'Pt 2 Premium and Claims'!AC6-'Pt 2 Premium and Claims'!AC7-'Pt 2 Premium and Claims'!AC13+'Pt 2 Premium and Claims'!AC14+'Pt 2 Premium and Claims'!AC15+'Pt 2 Premium and Claims'!AC16+'Pt 2 Premium and Claims'!AC17</f>
        <v>0</v>
      </c>
      <c r="AD5" s="105"/>
      <c r="AE5" s="295"/>
      <c r="AF5" s="295"/>
      <c r="AG5" s="295"/>
      <c r="AH5" s="296"/>
      <c r="AI5" s="105"/>
      <c r="AJ5" s="295"/>
      <c r="AK5" s="295"/>
      <c r="AL5" s="295"/>
      <c r="AM5" s="296"/>
      <c r="AN5" s="105"/>
      <c r="AO5" s="106"/>
      <c r="AP5" s="106"/>
      <c r="AQ5" s="106"/>
      <c r="AR5" s="106"/>
      <c r="AS5" s="105">
        <f>'Pt 2 Premium and Claims'!AS5+'Pt 2 Premium and Claims'!AS6-'Pt 2 Premium and Claims'!AS7-'Pt 2 Premium and Claims'!AS13+'Pt 2 Premium and Claims'!AS14+'Pt 2 Premium and Claims'!AS15+'Pt 2 Premium and Claims'!AS16+'Pt 2 Premium and Claims'!AS17</f>
        <v>637319353</v>
      </c>
      <c r="AT5" s="107">
        <f>'Pt 2 Premium and Claims'!AT5+'Pt 2 Premium and Claims'!AT6-'Pt 2 Premium and Claims'!AT7-'Pt 2 Premium and Claims'!AT13+'Pt 2 Premium and Claims'!AT14+'Pt 2 Premium and Claims'!AT15+'Pt 2 Premium and Claims'!AT16+'Pt 2 Premium and Claims'!AT17</f>
        <v>255473543</v>
      </c>
      <c r="AU5" s="107">
        <f>'Pt 2 Premium and Claims'!AU5+'Pt 2 Premium and Claims'!AU6-'Pt 2 Premium and Claims'!AU7-'Pt 2 Premium and Claims'!AU13+'Pt 2 Premium and Claims'!AU14+'Pt 2 Premium and Claims'!AU15+'Pt 2 Premium and Claims'!AU16+'Pt 2 Premium and Claims'!AU17</f>
        <v>0</v>
      </c>
      <c r="AV5" s="108"/>
      <c r="AW5" s="317"/>
    </row>
    <row r="6" spans="1:49" x14ac:dyDescent="0.4">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4">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35" x14ac:dyDescent="0.4">
      <c r="B8" s="155" t="s">
        <v>225</v>
      </c>
      <c r="C8" s="62" t="s">
        <v>59</v>
      </c>
      <c r="D8" s="109">
        <v>-5608733</v>
      </c>
      <c r="E8" s="289"/>
      <c r="F8" s="290"/>
      <c r="G8" s="290"/>
      <c r="H8" s="290"/>
      <c r="I8" s="293"/>
      <c r="J8" s="109">
        <v>-5573578</v>
      </c>
      <c r="K8" s="289"/>
      <c r="L8" s="290"/>
      <c r="M8" s="290"/>
      <c r="N8" s="290"/>
      <c r="O8" s="293"/>
      <c r="P8" s="109">
        <v>-24661653</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-2890826</v>
      </c>
      <c r="AT8" s="113">
        <v>-2247150</v>
      </c>
      <c r="AU8" s="113">
        <v>0</v>
      </c>
      <c r="AV8" s="311"/>
      <c r="AW8" s="318"/>
    </row>
    <row r="9" spans="1:49" x14ac:dyDescent="0.4">
      <c r="B9" s="155" t="s">
        <v>226</v>
      </c>
      <c r="C9" s="62" t="s">
        <v>60</v>
      </c>
      <c r="D9" s="109">
        <v>0</v>
      </c>
      <c r="E9" s="288"/>
      <c r="F9" s="291"/>
      <c r="G9" s="291"/>
      <c r="H9" s="291"/>
      <c r="I9" s="292"/>
      <c r="J9" s="109">
        <v>-6277569</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4">
      <c r="B10" s="155" t="s">
        <v>227</v>
      </c>
      <c r="C10" s="62" t="s">
        <v>52</v>
      </c>
      <c r="D10" s="109">
        <v>1428182</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f>+'Pt 2 Premium and Claims'!D54</f>
        <v>307199302</v>
      </c>
      <c r="E12" s="106">
        <f>+'Pt 2 Premium and Claims'!E54</f>
        <v>341579271</v>
      </c>
      <c r="F12" s="106">
        <f>+'Pt 2 Premium and Claims'!F54</f>
        <v>0</v>
      </c>
      <c r="G12" s="106">
        <f>+'Pt 2 Premium and Claims'!G54</f>
        <v>0</v>
      </c>
      <c r="H12" s="106">
        <f>+'Pt 2 Premium and Claims'!H54</f>
        <v>0</v>
      </c>
      <c r="I12" s="105">
        <f>+'Pt 2 Premium and Claims'!I54</f>
        <v>339701041</v>
      </c>
      <c r="J12" s="105">
        <f>+'Pt 2 Premium and Claims'!J54</f>
        <v>259921080</v>
      </c>
      <c r="K12" s="106">
        <f>+'Pt 2 Premium and Claims'!K54</f>
        <v>255316714</v>
      </c>
      <c r="L12" s="106">
        <f>+'Pt 2 Premium and Claims'!L54</f>
        <v>0</v>
      </c>
      <c r="M12" s="106">
        <f>+'Pt 2 Premium and Claims'!M54</f>
        <v>0</v>
      </c>
      <c r="N12" s="106">
        <f>+'Pt 2 Premium and Claims'!N54</f>
        <v>0</v>
      </c>
      <c r="O12" s="105">
        <f>+'Pt 2 Premium and Claims'!O54</f>
        <v>112460604.47999999</v>
      </c>
      <c r="P12" s="105">
        <f>+'Pt 2 Premium and Claims'!P54</f>
        <v>1206908851</v>
      </c>
      <c r="Q12" s="106">
        <f>+'Pt 2 Premium and Claims'!Q54</f>
        <v>1203489438</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569646067</v>
      </c>
      <c r="AT12" s="107">
        <f>+'Pt 2 Premium and Claims'!AT54</f>
        <v>226213513</v>
      </c>
      <c r="AU12" s="107">
        <f>+'Pt 2 Premium and Claims'!AU54</f>
        <v>0</v>
      </c>
      <c r="AV12" s="312"/>
      <c r="AW12" s="317"/>
    </row>
    <row r="13" spans="1:49" ht="25.35" x14ac:dyDescent="0.4">
      <c r="B13" s="155" t="s">
        <v>230</v>
      </c>
      <c r="C13" s="62" t="s">
        <v>37</v>
      </c>
      <c r="D13" s="109">
        <v>38072681</v>
      </c>
      <c r="E13" s="110">
        <v>38896945</v>
      </c>
      <c r="F13" s="110">
        <v>0</v>
      </c>
      <c r="G13" s="289"/>
      <c r="H13" s="290"/>
      <c r="I13" s="109">
        <v>35982612</v>
      </c>
      <c r="J13" s="109">
        <v>53337953</v>
      </c>
      <c r="K13" s="110">
        <v>51354465</v>
      </c>
      <c r="L13" s="110">
        <v>0</v>
      </c>
      <c r="M13" s="289"/>
      <c r="N13" s="290"/>
      <c r="O13" s="109">
        <v>20823949.17450447</v>
      </c>
      <c r="P13" s="109">
        <v>233785371</v>
      </c>
      <c r="Q13" s="110">
        <v>223725322</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41480753</v>
      </c>
      <c r="AT13" s="113">
        <v>39767673</v>
      </c>
      <c r="AU13" s="113">
        <v>0</v>
      </c>
      <c r="AV13" s="311"/>
      <c r="AW13" s="318"/>
    </row>
    <row r="14" spans="1:49" ht="25.35" x14ac:dyDescent="0.4">
      <c r="B14" s="155" t="s">
        <v>231</v>
      </c>
      <c r="C14" s="62" t="s">
        <v>6</v>
      </c>
      <c r="D14" s="109">
        <v>2703179</v>
      </c>
      <c r="E14" s="110">
        <v>2813333</v>
      </c>
      <c r="F14" s="110">
        <v>0</v>
      </c>
      <c r="G14" s="288"/>
      <c r="H14" s="291"/>
      <c r="I14" s="109">
        <v>2805381</v>
      </c>
      <c r="J14" s="109">
        <v>3622444</v>
      </c>
      <c r="K14" s="110">
        <v>3714359</v>
      </c>
      <c r="L14" s="110">
        <v>0</v>
      </c>
      <c r="M14" s="288"/>
      <c r="N14" s="291"/>
      <c r="O14" s="109">
        <v>1623537.13</v>
      </c>
      <c r="P14" s="109">
        <v>16242956</v>
      </c>
      <c r="Q14" s="110">
        <v>16181576</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3656211</v>
      </c>
      <c r="AT14" s="113">
        <v>2797215</v>
      </c>
      <c r="AU14" s="113">
        <v>0</v>
      </c>
      <c r="AV14" s="311"/>
      <c r="AW14" s="318"/>
    </row>
    <row r="15" spans="1:49" ht="25.35" x14ac:dyDescent="0.4">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35" x14ac:dyDescent="0.4">
      <c r="B16" s="155" t="s">
        <v>233</v>
      </c>
      <c r="C16" s="62" t="s">
        <v>61</v>
      </c>
      <c r="D16" s="109">
        <v>-3024961</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3275631</v>
      </c>
      <c r="AT16" s="113">
        <v>0</v>
      </c>
      <c r="AU16" s="113">
        <v>0</v>
      </c>
      <c r="AV16" s="311"/>
      <c r="AW16" s="318"/>
    </row>
    <row r="17" spans="1:49" x14ac:dyDescent="0.4">
      <c r="B17" s="155" t="s">
        <v>234</v>
      </c>
      <c r="C17" s="62" t="s">
        <v>62</v>
      </c>
      <c r="D17" s="109">
        <v>1088581</v>
      </c>
      <c r="E17" s="288"/>
      <c r="F17" s="291"/>
      <c r="G17" s="291"/>
      <c r="H17" s="291"/>
      <c r="I17" s="292"/>
      <c r="J17" s="109">
        <v>-6279953</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4">
      <c r="B18" s="155" t="s">
        <v>235</v>
      </c>
      <c r="C18" s="62" t="s">
        <v>63</v>
      </c>
      <c r="D18" s="109">
        <v>0</v>
      </c>
      <c r="E18" s="288"/>
      <c r="F18" s="291"/>
      <c r="G18" s="291"/>
      <c r="H18" s="294"/>
      <c r="I18" s="292"/>
      <c r="J18" s="109">
        <v>2384</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4">
      <c r="B19" s="155" t="s">
        <v>236</v>
      </c>
      <c r="C19" s="62" t="s">
        <v>64</v>
      </c>
      <c r="D19" s="109">
        <v>0</v>
      </c>
      <c r="E19" s="288"/>
      <c r="F19" s="291"/>
      <c r="G19" s="291"/>
      <c r="H19" s="291"/>
      <c r="I19" s="292"/>
      <c r="J19" s="109">
        <v>2384</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4">
      <c r="B20" s="155" t="s">
        <v>237</v>
      </c>
      <c r="C20" s="62" t="s">
        <v>65</v>
      </c>
      <c r="D20" s="109">
        <v>0</v>
      </c>
      <c r="E20" s="288"/>
      <c r="F20" s="291"/>
      <c r="G20" s="291"/>
      <c r="H20" s="291"/>
      <c r="I20" s="292"/>
      <c r="J20" s="109">
        <v>6279953</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4">
      <c r="B21" s="155" t="s">
        <v>238</v>
      </c>
      <c r="C21" s="62" t="s">
        <v>66</v>
      </c>
      <c r="D21" s="109">
        <v>5412</v>
      </c>
      <c r="E21" s="288"/>
      <c r="F21" s="291"/>
      <c r="G21" s="291"/>
      <c r="H21" s="291"/>
      <c r="I21" s="292"/>
      <c r="J21" s="109">
        <v>5099</v>
      </c>
      <c r="K21" s="288"/>
      <c r="L21" s="291"/>
      <c r="M21" s="291"/>
      <c r="N21" s="291"/>
      <c r="O21" s="292"/>
      <c r="P21" s="109">
        <v>21998</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3392</v>
      </c>
      <c r="AU21" s="113">
        <v>0</v>
      </c>
      <c r="AV21" s="311"/>
      <c r="AW21" s="318"/>
    </row>
    <row r="22" spans="1:49" x14ac:dyDescent="0.4">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80</v>
      </c>
      <c r="Q22" s="115">
        <f>+'Pt 2 Premium and Claims'!Q55</f>
        <v>80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v>0</v>
      </c>
      <c r="AW25" s="318"/>
    </row>
    <row r="26" spans="1:49" s="5" customFormat="1" x14ac:dyDescent="0.4">
      <c r="A26" s="35"/>
      <c r="B26" s="158" t="s">
        <v>243</v>
      </c>
      <c r="C26" s="62"/>
      <c r="D26" s="109">
        <v>210765</v>
      </c>
      <c r="E26" s="110">
        <v>209496</v>
      </c>
      <c r="F26" s="110">
        <v>0</v>
      </c>
      <c r="G26" s="110">
        <v>0</v>
      </c>
      <c r="H26" s="110">
        <v>0</v>
      </c>
      <c r="I26" s="109">
        <v>194606</v>
      </c>
      <c r="J26" s="109">
        <v>164375</v>
      </c>
      <c r="K26" s="110">
        <v>166112</v>
      </c>
      <c r="L26" s="110">
        <v>0</v>
      </c>
      <c r="M26" s="110">
        <v>0</v>
      </c>
      <c r="N26" s="110">
        <v>0</v>
      </c>
      <c r="O26" s="109">
        <v>72028</v>
      </c>
      <c r="P26" s="109">
        <v>724856.40512399166</v>
      </c>
      <c r="Q26" s="110">
        <v>714747</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65485</v>
      </c>
      <c r="AU26" s="113">
        <v>0</v>
      </c>
      <c r="AV26" s="113">
        <v>0</v>
      </c>
      <c r="AW26" s="318"/>
    </row>
    <row r="27" spans="1:49" s="5" customFormat="1" x14ac:dyDescent="0.4">
      <c r="B27" s="158" t="s">
        <v>244</v>
      </c>
      <c r="C27" s="62"/>
      <c r="D27" s="109">
        <v>96142</v>
      </c>
      <c r="E27" s="110">
        <v>125056</v>
      </c>
      <c r="F27" s="110">
        <v>0</v>
      </c>
      <c r="G27" s="110">
        <v>0</v>
      </c>
      <c r="H27" s="110">
        <v>0</v>
      </c>
      <c r="I27" s="109">
        <v>0</v>
      </c>
      <c r="J27" s="109">
        <v>2957102</v>
      </c>
      <c r="K27" s="110">
        <v>2761920</v>
      </c>
      <c r="L27" s="110">
        <v>0</v>
      </c>
      <c r="M27" s="110">
        <v>0</v>
      </c>
      <c r="N27" s="110">
        <v>0</v>
      </c>
      <c r="O27" s="109">
        <v>0</v>
      </c>
      <c r="P27" s="109">
        <v>9947484</v>
      </c>
      <c r="Q27" s="110">
        <v>10087924</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4192836</v>
      </c>
      <c r="AT27" s="113">
        <v>1874150</v>
      </c>
      <c r="AU27" s="113">
        <v>0</v>
      </c>
      <c r="AV27" s="314"/>
      <c r="AW27" s="318"/>
    </row>
    <row r="28" spans="1:49" s="5" customFormat="1" x14ac:dyDescent="0.4">
      <c r="A28" s="35"/>
      <c r="B28" s="158" t="s">
        <v>245</v>
      </c>
      <c r="C28" s="62"/>
      <c r="D28" s="109">
        <v>12253667</v>
      </c>
      <c r="E28" s="110">
        <v>12246335</v>
      </c>
      <c r="F28" s="110">
        <v>0</v>
      </c>
      <c r="G28" s="110">
        <v>0</v>
      </c>
      <c r="H28" s="110">
        <v>0</v>
      </c>
      <c r="I28" s="109">
        <v>12138341</v>
      </c>
      <c r="J28" s="109">
        <v>1290231</v>
      </c>
      <c r="K28" s="110">
        <v>1284976</v>
      </c>
      <c r="L28" s="110">
        <v>0</v>
      </c>
      <c r="M28" s="110">
        <v>0</v>
      </c>
      <c r="N28" s="110">
        <v>0</v>
      </c>
      <c r="O28" s="109">
        <v>610423</v>
      </c>
      <c r="P28" s="109">
        <v>5217244</v>
      </c>
      <c r="Q28" s="110">
        <v>5155405</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1028720</v>
      </c>
      <c r="AT28" s="113">
        <v>765311</v>
      </c>
      <c r="AU28" s="113">
        <v>0</v>
      </c>
      <c r="AV28" s="113">
        <v>0</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-407856</v>
      </c>
      <c r="E30" s="110">
        <v>-588734</v>
      </c>
      <c r="F30" s="110">
        <v>0</v>
      </c>
      <c r="G30" s="110">
        <v>0</v>
      </c>
      <c r="H30" s="110">
        <v>0</v>
      </c>
      <c r="I30" s="109">
        <v>-502433</v>
      </c>
      <c r="J30" s="109">
        <v>-392362</v>
      </c>
      <c r="K30" s="110">
        <v>-526148</v>
      </c>
      <c r="L30" s="110">
        <v>0</v>
      </c>
      <c r="M30" s="110">
        <v>0</v>
      </c>
      <c r="N30" s="110">
        <v>0</v>
      </c>
      <c r="O30" s="109">
        <v>-232912</v>
      </c>
      <c r="P30" s="109">
        <v>-1959264</v>
      </c>
      <c r="Q30" s="110">
        <v>-2543196</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-397016</v>
      </c>
      <c r="AU30" s="113">
        <v>0</v>
      </c>
      <c r="AV30" s="113">
        <v>0</v>
      </c>
      <c r="AW30" s="318"/>
    </row>
    <row r="31" spans="1:49" x14ac:dyDescent="0.4">
      <c r="B31" s="158"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x14ac:dyDescent="0.4">
      <c r="B32" s="158" t="s">
        <v>249</v>
      </c>
      <c r="C32" s="62" t="s">
        <v>82</v>
      </c>
      <c r="D32" s="109">
        <v>180840</v>
      </c>
      <c r="E32" s="110">
        <v>179751</v>
      </c>
      <c r="F32" s="110">
        <v>0</v>
      </c>
      <c r="G32" s="110">
        <v>0</v>
      </c>
      <c r="H32" s="110">
        <v>0</v>
      </c>
      <c r="I32" s="109">
        <v>166975</v>
      </c>
      <c r="J32" s="109">
        <v>141036</v>
      </c>
      <c r="K32" s="110">
        <v>142527</v>
      </c>
      <c r="L32" s="110">
        <v>0</v>
      </c>
      <c r="M32" s="110">
        <v>0</v>
      </c>
      <c r="N32" s="110">
        <v>0</v>
      </c>
      <c r="O32" s="109">
        <v>61801</v>
      </c>
      <c r="P32" s="109">
        <v>621937</v>
      </c>
      <c r="Q32" s="110">
        <v>613263</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56187</v>
      </c>
      <c r="AU32" s="113">
        <v>0</v>
      </c>
      <c r="AV32" s="113">
        <v>0</v>
      </c>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1106441</v>
      </c>
      <c r="E34" s="110">
        <v>5766574</v>
      </c>
      <c r="F34" s="110">
        <v>0</v>
      </c>
      <c r="G34" s="110">
        <v>0</v>
      </c>
      <c r="H34" s="110">
        <v>0</v>
      </c>
      <c r="I34" s="109">
        <v>5356719</v>
      </c>
      <c r="J34" s="109">
        <v>5154920</v>
      </c>
      <c r="K34" s="110">
        <v>5154920</v>
      </c>
      <c r="L34" s="110">
        <v>0</v>
      </c>
      <c r="M34" s="110">
        <v>0</v>
      </c>
      <c r="N34" s="110">
        <v>0</v>
      </c>
      <c r="O34" s="109">
        <v>2235232</v>
      </c>
      <c r="P34" s="109">
        <v>20515202</v>
      </c>
      <c r="Q34" s="110">
        <v>20255999</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2305993</v>
      </c>
      <c r="AU34" s="113">
        <v>0</v>
      </c>
      <c r="AV34" s="113">
        <v>0</v>
      </c>
      <c r="AW34" s="318"/>
    </row>
    <row r="35" spans="1:49" x14ac:dyDescent="0.4">
      <c r="B35" s="158" t="s">
        <v>252</v>
      </c>
      <c r="C35" s="62"/>
      <c r="D35" s="109">
        <v>102778</v>
      </c>
      <c r="E35" s="110">
        <v>102370</v>
      </c>
      <c r="F35" s="110">
        <v>0</v>
      </c>
      <c r="G35" s="110">
        <v>0</v>
      </c>
      <c r="H35" s="110">
        <v>0</v>
      </c>
      <c r="I35" s="109">
        <v>93705</v>
      </c>
      <c r="J35" s="109">
        <v>96845</v>
      </c>
      <c r="K35" s="110">
        <v>96902</v>
      </c>
      <c r="L35" s="110">
        <v>0</v>
      </c>
      <c r="M35" s="110">
        <v>0</v>
      </c>
      <c r="N35" s="110">
        <v>0</v>
      </c>
      <c r="O35" s="109">
        <v>43524</v>
      </c>
      <c r="P35" s="109">
        <v>393615</v>
      </c>
      <c r="Q35" s="110">
        <v>387357</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72025</v>
      </c>
      <c r="AU35" s="113">
        <v>0</v>
      </c>
      <c r="AV35" s="113">
        <v>0</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1087348</v>
      </c>
      <c r="E37" s="118">
        <v>1107314</v>
      </c>
      <c r="F37" s="118">
        <v>0</v>
      </c>
      <c r="G37" s="118">
        <v>0</v>
      </c>
      <c r="H37" s="118">
        <v>0</v>
      </c>
      <c r="I37" s="117">
        <v>1028612</v>
      </c>
      <c r="J37" s="117">
        <v>848022</v>
      </c>
      <c r="K37" s="118">
        <v>878005</v>
      </c>
      <c r="L37" s="118">
        <v>0</v>
      </c>
      <c r="M37" s="118">
        <v>0</v>
      </c>
      <c r="N37" s="118">
        <v>0</v>
      </c>
      <c r="O37" s="117">
        <v>380713</v>
      </c>
      <c r="P37" s="117">
        <v>3739570</v>
      </c>
      <c r="Q37" s="118">
        <v>3777873</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2272830</v>
      </c>
      <c r="AT37" s="119">
        <v>402506</v>
      </c>
      <c r="AU37" s="119">
        <v>0</v>
      </c>
      <c r="AV37" s="119">
        <v>0</v>
      </c>
      <c r="AW37" s="317"/>
    </row>
    <row r="38" spans="1:49" x14ac:dyDescent="0.4">
      <c r="B38" s="155" t="s">
        <v>255</v>
      </c>
      <c r="C38" s="62" t="s">
        <v>16</v>
      </c>
      <c r="D38" s="109">
        <v>488025</v>
      </c>
      <c r="E38" s="110">
        <v>492916</v>
      </c>
      <c r="F38" s="110">
        <v>0</v>
      </c>
      <c r="G38" s="110">
        <v>0</v>
      </c>
      <c r="H38" s="110">
        <v>0</v>
      </c>
      <c r="I38" s="109">
        <v>457882</v>
      </c>
      <c r="J38" s="109">
        <v>380611</v>
      </c>
      <c r="K38" s="110">
        <v>390840</v>
      </c>
      <c r="L38" s="110">
        <v>0</v>
      </c>
      <c r="M38" s="110">
        <v>0</v>
      </c>
      <c r="N38" s="110">
        <v>0</v>
      </c>
      <c r="O38" s="109">
        <v>169473</v>
      </c>
      <c r="P38" s="109">
        <v>1678402</v>
      </c>
      <c r="Q38" s="110">
        <v>1681705</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1967957</v>
      </c>
      <c r="AT38" s="113">
        <v>181950</v>
      </c>
      <c r="AU38" s="113">
        <v>0</v>
      </c>
      <c r="AV38" s="113">
        <v>0</v>
      </c>
      <c r="AW38" s="318"/>
    </row>
    <row r="39" spans="1:49" x14ac:dyDescent="0.4">
      <c r="B39" s="158" t="s">
        <v>256</v>
      </c>
      <c r="C39" s="62" t="s">
        <v>17</v>
      </c>
      <c r="D39" s="109">
        <v>672287</v>
      </c>
      <c r="E39" s="110">
        <v>675578</v>
      </c>
      <c r="F39" s="110">
        <v>0</v>
      </c>
      <c r="G39" s="110">
        <v>0</v>
      </c>
      <c r="H39" s="110">
        <v>0</v>
      </c>
      <c r="I39" s="109">
        <v>627562</v>
      </c>
      <c r="J39" s="109">
        <v>524315</v>
      </c>
      <c r="K39" s="110">
        <v>535676</v>
      </c>
      <c r="L39" s="110">
        <v>0</v>
      </c>
      <c r="M39" s="110">
        <v>0</v>
      </c>
      <c r="N39" s="110">
        <v>0</v>
      </c>
      <c r="O39" s="109">
        <v>232275</v>
      </c>
      <c r="P39" s="109">
        <v>2312103</v>
      </c>
      <c r="Q39" s="110">
        <v>2304901</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605451</v>
      </c>
      <c r="AT39" s="113">
        <v>251580</v>
      </c>
      <c r="AU39" s="113">
        <v>0</v>
      </c>
      <c r="AV39" s="113">
        <v>0</v>
      </c>
      <c r="AW39" s="318"/>
    </row>
    <row r="40" spans="1:49" x14ac:dyDescent="0.4">
      <c r="B40" s="158" t="s">
        <v>257</v>
      </c>
      <c r="C40" s="62" t="s">
        <v>38</v>
      </c>
      <c r="D40" s="109">
        <v>416158</v>
      </c>
      <c r="E40" s="110">
        <v>430333</v>
      </c>
      <c r="F40" s="110">
        <v>0</v>
      </c>
      <c r="G40" s="110">
        <v>0</v>
      </c>
      <c r="H40" s="110">
        <v>0</v>
      </c>
      <c r="I40" s="109">
        <v>399747</v>
      </c>
      <c r="J40" s="109">
        <v>324561</v>
      </c>
      <c r="K40" s="110">
        <v>341217</v>
      </c>
      <c r="L40" s="110">
        <v>0</v>
      </c>
      <c r="M40" s="110">
        <v>0</v>
      </c>
      <c r="N40" s="110">
        <v>0</v>
      </c>
      <c r="O40" s="109">
        <v>147956</v>
      </c>
      <c r="P40" s="109">
        <v>1431240</v>
      </c>
      <c r="Q40" s="110">
        <v>1468187</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703735</v>
      </c>
      <c r="AT40" s="113">
        <v>155156</v>
      </c>
      <c r="AU40" s="113">
        <v>0</v>
      </c>
      <c r="AV40" s="113">
        <v>0</v>
      </c>
      <c r="AW40" s="318"/>
    </row>
    <row r="41" spans="1:49" s="5" customFormat="1" x14ac:dyDescent="0.4">
      <c r="A41" s="35"/>
      <c r="B41" s="158" t="s">
        <v>258</v>
      </c>
      <c r="C41" s="62" t="s">
        <v>129</v>
      </c>
      <c r="D41" s="109">
        <v>2161302</v>
      </c>
      <c r="E41" s="110">
        <v>2040637</v>
      </c>
      <c r="F41" s="110">
        <v>0</v>
      </c>
      <c r="G41" s="110">
        <v>0</v>
      </c>
      <c r="H41" s="110">
        <v>0</v>
      </c>
      <c r="I41" s="109">
        <v>1895600</v>
      </c>
      <c r="J41" s="109">
        <v>1685593</v>
      </c>
      <c r="K41" s="110">
        <v>1618050</v>
      </c>
      <c r="L41" s="110">
        <v>0</v>
      </c>
      <c r="M41" s="110">
        <v>0</v>
      </c>
      <c r="N41" s="110">
        <v>0</v>
      </c>
      <c r="O41" s="109">
        <v>701605</v>
      </c>
      <c r="P41" s="109">
        <v>7433067</v>
      </c>
      <c r="Q41" s="110">
        <v>6962133</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1058163</v>
      </c>
      <c r="AT41" s="113">
        <v>805955</v>
      </c>
      <c r="AU41" s="113">
        <v>0</v>
      </c>
      <c r="AV41" s="113">
        <v>0</v>
      </c>
      <c r="AW41" s="318"/>
    </row>
    <row r="42" spans="1:49" s="5" customFormat="1" ht="24.95" customHeight="1" x14ac:dyDescent="0.4">
      <c r="A42" s="35"/>
      <c r="B42" s="155" t="s">
        <v>259</v>
      </c>
      <c r="C42" s="62" t="s">
        <v>87</v>
      </c>
      <c r="D42" s="109">
        <v>144371</v>
      </c>
      <c r="E42" s="110">
        <v>143501</v>
      </c>
      <c r="F42" s="110">
        <v>0</v>
      </c>
      <c r="G42" s="110">
        <v>0</v>
      </c>
      <c r="H42" s="110">
        <v>0</v>
      </c>
      <c r="I42" s="109">
        <v>133302</v>
      </c>
      <c r="J42" s="109">
        <v>112594</v>
      </c>
      <c r="K42" s="110">
        <v>113784</v>
      </c>
      <c r="L42" s="110">
        <v>0</v>
      </c>
      <c r="M42" s="110">
        <v>0</v>
      </c>
      <c r="N42" s="110">
        <v>0</v>
      </c>
      <c r="O42" s="109">
        <v>49338</v>
      </c>
      <c r="P42" s="109">
        <v>496514</v>
      </c>
      <c r="Q42" s="110">
        <v>489590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87876</v>
      </c>
      <c r="AT42" s="113">
        <v>60707</v>
      </c>
      <c r="AU42" s="113">
        <v>0</v>
      </c>
      <c r="AV42" s="113">
        <v>0</v>
      </c>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5937035</v>
      </c>
      <c r="E44" s="118">
        <v>5901283</v>
      </c>
      <c r="F44" s="118">
        <v>0</v>
      </c>
      <c r="G44" s="118">
        <v>0</v>
      </c>
      <c r="H44" s="118">
        <v>0</v>
      </c>
      <c r="I44" s="117">
        <v>5481853</v>
      </c>
      <c r="J44" s="117">
        <v>4630279</v>
      </c>
      <c r="K44" s="118">
        <v>4679210</v>
      </c>
      <c r="L44" s="118">
        <v>0</v>
      </c>
      <c r="M44" s="118">
        <v>0</v>
      </c>
      <c r="N44" s="118">
        <v>0</v>
      </c>
      <c r="O44" s="117">
        <v>2028959</v>
      </c>
      <c r="P44" s="117">
        <v>20418433</v>
      </c>
      <c r="Q44" s="118">
        <v>20133671</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3465851</v>
      </c>
      <c r="AT44" s="119">
        <v>2158485</v>
      </c>
      <c r="AU44" s="119">
        <v>0</v>
      </c>
      <c r="AV44" s="119">
        <v>0</v>
      </c>
      <c r="AW44" s="317"/>
    </row>
    <row r="45" spans="1:49" x14ac:dyDescent="0.4">
      <c r="B45" s="161" t="s">
        <v>262</v>
      </c>
      <c r="C45" s="62" t="s">
        <v>19</v>
      </c>
      <c r="D45" s="109">
        <v>10982643</v>
      </c>
      <c r="E45" s="110">
        <v>11475322</v>
      </c>
      <c r="F45" s="110">
        <v>0</v>
      </c>
      <c r="G45" s="110">
        <v>0</v>
      </c>
      <c r="H45" s="110">
        <v>0</v>
      </c>
      <c r="I45" s="109">
        <v>10659722</v>
      </c>
      <c r="J45" s="109">
        <v>8565336</v>
      </c>
      <c r="K45" s="110">
        <v>8558751</v>
      </c>
      <c r="L45" s="110">
        <v>0</v>
      </c>
      <c r="M45" s="110">
        <v>0</v>
      </c>
      <c r="N45" s="110">
        <v>0</v>
      </c>
      <c r="O45" s="109">
        <v>3711172</v>
      </c>
      <c r="P45" s="109">
        <v>37771100</v>
      </c>
      <c r="Q45" s="110">
        <v>36826532</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6151770</v>
      </c>
      <c r="AT45" s="113">
        <v>3990765</v>
      </c>
      <c r="AU45" s="113">
        <v>0</v>
      </c>
      <c r="AV45" s="113">
        <v>0</v>
      </c>
      <c r="AW45" s="318"/>
    </row>
    <row r="46" spans="1:49" x14ac:dyDescent="0.4">
      <c r="B46" s="161" t="s">
        <v>263</v>
      </c>
      <c r="C46" s="62" t="s">
        <v>20</v>
      </c>
      <c r="D46" s="109">
        <v>1359404</v>
      </c>
      <c r="E46" s="110">
        <v>1354012</v>
      </c>
      <c r="F46" s="110">
        <v>0</v>
      </c>
      <c r="G46" s="110">
        <v>0</v>
      </c>
      <c r="H46" s="110">
        <v>0</v>
      </c>
      <c r="I46" s="109">
        <v>1244336</v>
      </c>
      <c r="J46" s="109">
        <v>1280932</v>
      </c>
      <c r="K46" s="110">
        <v>1281687</v>
      </c>
      <c r="L46" s="110">
        <v>0</v>
      </c>
      <c r="M46" s="110">
        <v>0</v>
      </c>
      <c r="N46" s="110">
        <v>0</v>
      </c>
      <c r="O46" s="109">
        <v>575673</v>
      </c>
      <c r="P46" s="109">
        <v>5525699</v>
      </c>
      <c r="Q46" s="110">
        <v>5442909</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2376146</v>
      </c>
      <c r="AT46" s="113">
        <v>952647</v>
      </c>
      <c r="AU46" s="113">
        <v>0</v>
      </c>
      <c r="AV46" s="113">
        <v>0</v>
      </c>
      <c r="AW46" s="318"/>
    </row>
    <row r="47" spans="1:49" x14ac:dyDescent="0.4">
      <c r="B47" s="161" t="s">
        <v>264</v>
      </c>
      <c r="C47" s="62" t="s">
        <v>21</v>
      </c>
      <c r="D47" s="109">
        <v>9573386</v>
      </c>
      <c r="E47" s="110">
        <v>9573386</v>
      </c>
      <c r="F47" s="110">
        <v>0</v>
      </c>
      <c r="G47" s="110">
        <v>0</v>
      </c>
      <c r="H47" s="110">
        <v>0</v>
      </c>
      <c r="I47" s="109">
        <v>8763037</v>
      </c>
      <c r="J47" s="109">
        <v>19922894</v>
      </c>
      <c r="K47" s="110">
        <v>19922894</v>
      </c>
      <c r="L47" s="110">
        <v>0</v>
      </c>
      <c r="M47" s="110">
        <v>0</v>
      </c>
      <c r="N47" s="110">
        <v>0</v>
      </c>
      <c r="O47" s="109">
        <v>8948425</v>
      </c>
      <c r="P47" s="109">
        <v>42797001</v>
      </c>
      <c r="Q47" s="110">
        <v>42375030</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3722580</v>
      </c>
      <c r="AT47" s="113">
        <v>2522141</v>
      </c>
      <c r="AU47" s="113">
        <v>0</v>
      </c>
      <c r="AV47" s="113">
        <v>0</v>
      </c>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16741</v>
      </c>
      <c r="E49" s="110">
        <v>16688</v>
      </c>
      <c r="F49" s="110">
        <v>0</v>
      </c>
      <c r="G49" s="110">
        <v>0</v>
      </c>
      <c r="H49" s="110">
        <v>0</v>
      </c>
      <c r="I49" s="109">
        <v>15275</v>
      </c>
      <c r="J49" s="109">
        <v>15774</v>
      </c>
      <c r="K49" s="110">
        <v>15823</v>
      </c>
      <c r="L49" s="110">
        <v>0</v>
      </c>
      <c r="M49" s="110">
        <v>0</v>
      </c>
      <c r="N49" s="110">
        <v>0</v>
      </c>
      <c r="O49" s="109">
        <v>7107</v>
      </c>
      <c r="P49" s="109">
        <v>68047</v>
      </c>
      <c r="Q49" s="110">
        <v>66999</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10490</v>
      </c>
      <c r="AU49" s="113">
        <v>0</v>
      </c>
      <c r="AV49" s="113">
        <v>0</v>
      </c>
      <c r="AW49" s="318"/>
    </row>
    <row r="50" spans="2:49" ht="25.35" x14ac:dyDescent="0.4">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4">
      <c r="B51" s="155" t="s">
        <v>267</v>
      </c>
      <c r="C51" s="62"/>
      <c r="D51" s="109">
        <v>23921653</v>
      </c>
      <c r="E51" s="110">
        <v>38577921</v>
      </c>
      <c r="F51" s="110">
        <v>0</v>
      </c>
      <c r="G51" s="110">
        <v>0</v>
      </c>
      <c r="H51" s="110">
        <v>0</v>
      </c>
      <c r="I51" s="109">
        <v>36567921</v>
      </c>
      <c r="J51" s="109">
        <v>22545602</v>
      </c>
      <c r="K51" s="110">
        <v>20055496</v>
      </c>
      <c r="L51" s="110">
        <v>0</v>
      </c>
      <c r="M51" s="110">
        <v>0</v>
      </c>
      <c r="N51" s="110">
        <v>0</v>
      </c>
      <c r="O51" s="109">
        <v>7638308</v>
      </c>
      <c r="P51" s="109">
        <v>97255247</v>
      </c>
      <c r="Q51" s="110">
        <v>84818439</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20805652</v>
      </c>
      <c r="AT51" s="113">
        <v>18390640</v>
      </c>
      <c r="AU51" s="113">
        <v>0</v>
      </c>
      <c r="AV51" s="113">
        <v>0</v>
      </c>
      <c r="AW51" s="318"/>
    </row>
    <row r="52" spans="2:49" ht="25.35" x14ac:dyDescent="0.4">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35" x14ac:dyDescent="0.4">
      <c r="B53" s="155" t="s">
        <v>269</v>
      </c>
      <c r="C53" s="62" t="s">
        <v>88</v>
      </c>
      <c r="D53" s="109">
        <v>144371</v>
      </c>
      <c r="E53" s="110">
        <v>143501</v>
      </c>
      <c r="F53" s="110">
        <v>0</v>
      </c>
      <c r="G53" s="289"/>
      <c r="H53" s="289"/>
      <c r="I53" s="109">
        <v>133302</v>
      </c>
      <c r="J53" s="109">
        <v>112594</v>
      </c>
      <c r="K53" s="110">
        <v>113784</v>
      </c>
      <c r="L53" s="110">
        <v>0</v>
      </c>
      <c r="M53" s="289"/>
      <c r="N53" s="289"/>
      <c r="O53" s="109">
        <v>49338</v>
      </c>
      <c r="P53" s="109">
        <v>496514</v>
      </c>
      <c r="Q53" s="110">
        <v>489590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87876</v>
      </c>
      <c r="AT53" s="113">
        <v>60707</v>
      </c>
      <c r="AU53" s="113">
        <v>0</v>
      </c>
      <c r="AV53" s="113">
        <v>0</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80066</v>
      </c>
      <c r="E56" s="122">
        <v>79444</v>
      </c>
      <c r="F56" s="122">
        <v>0</v>
      </c>
      <c r="G56" s="122">
        <v>0</v>
      </c>
      <c r="H56" s="122">
        <v>0</v>
      </c>
      <c r="I56" s="121">
        <v>74245</v>
      </c>
      <c r="J56" s="121">
        <v>40480</v>
      </c>
      <c r="K56" s="122">
        <v>39920</v>
      </c>
      <c r="L56" s="122">
        <v>0</v>
      </c>
      <c r="M56" s="122">
        <v>0</v>
      </c>
      <c r="N56" s="122">
        <v>0</v>
      </c>
      <c r="O56" s="121">
        <v>38269</v>
      </c>
      <c r="P56" s="121">
        <v>163762</v>
      </c>
      <c r="Q56" s="122">
        <v>161765</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54475</v>
      </c>
      <c r="AT56" s="123">
        <v>25716</v>
      </c>
      <c r="AU56" s="123">
        <v>0</v>
      </c>
      <c r="AV56" s="123">
        <v>0</v>
      </c>
      <c r="AW56" s="309"/>
    </row>
    <row r="57" spans="2:49" x14ac:dyDescent="0.4">
      <c r="B57" s="161" t="s">
        <v>273</v>
      </c>
      <c r="C57" s="62" t="s">
        <v>25</v>
      </c>
      <c r="D57" s="124">
        <v>112194</v>
      </c>
      <c r="E57" s="125">
        <v>111527</v>
      </c>
      <c r="F57" s="125">
        <v>0</v>
      </c>
      <c r="G57" s="125">
        <v>0</v>
      </c>
      <c r="H57" s="125">
        <v>0</v>
      </c>
      <c r="I57" s="124">
        <v>104228</v>
      </c>
      <c r="J57" s="124">
        <v>80226</v>
      </c>
      <c r="K57" s="125">
        <v>79746</v>
      </c>
      <c r="L57" s="125">
        <v>0</v>
      </c>
      <c r="M57" s="125">
        <v>0</v>
      </c>
      <c r="N57" s="125">
        <v>0</v>
      </c>
      <c r="O57" s="124">
        <v>76447</v>
      </c>
      <c r="P57" s="124">
        <v>356252</v>
      </c>
      <c r="Q57" s="125">
        <v>352884</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62803</v>
      </c>
      <c r="AT57" s="126">
        <v>41382</v>
      </c>
      <c r="AU57" s="126">
        <v>0</v>
      </c>
      <c r="AV57" s="126">
        <v>0</v>
      </c>
      <c r="AW57" s="310"/>
    </row>
    <row r="58" spans="2:49" x14ac:dyDescent="0.4">
      <c r="B58" s="161" t="s">
        <v>274</v>
      </c>
      <c r="C58" s="62" t="s">
        <v>26</v>
      </c>
      <c r="D58" s="330"/>
      <c r="E58" s="331"/>
      <c r="F58" s="331"/>
      <c r="G58" s="331"/>
      <c r="H58" s="331"/>
      <c r="I58" s="330"/>
      <c r="J58" s="124">
        <v>5006</v>
      </c>
      <c r="K58" s="125">
        <v>5012</v>
      </c>
      <c r="L58" s="125">
        <v>0</v>
      </c>
      <c r="M58" s="125">
        <v>0</v>
      </c>
      <c r="N58" s="125">
        <v>0</v>
      </c>
      <c r="O58" s="124">
        <v>4805</v>
      </c>
      <c r="P58" s="124">
        <v>2042</v>
      </c>
      <c r="Q58" s="125">
        <v>2020</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111</v>
      </c>
      <c r="AT58" s="126">
        <v>6</v>
      </c>
      <c r="AU58" s="126">
        <v>0</v>
      </c>
      <c r="AV58" s="126">
        <v>0</v>
      </c>
      <c r="AW58" s="310"/>
    </row>
    <row r="59" spans="2:49" x14ac:dyDescent="0.4">
      <c r="B59" s="161" t="s">
        <v>275</v>
      </c>
      <c r="C59" s="62" t="s">
        <v>27</v>
      </c>
      <c r="D59" s="124">
        <v>1198605</v>
      </c>
      <c r="E59" s="125">
        <v>1191387</v>
      </c>
      <c r="F59" s="125">
        <v>0</v>
      </c>
      <c r="G59" s="125">
        <v>0</v>
      </c>
      <c r="H59" s="125">
        <v>0</v>
      </c>
      <c r="I59" s="124">
        <v>1113415</v>
      </c>
      <c r="J59" s="124">
        <v>934789</v>
      </c>
      <c r="K59" s="125">
        <v>944667</v>
      </c>
      <c r="L59" s="125">
        <v>0</v>
      </c>
      <c r="M59" s="125">
        <v>0</v>
      </c>
      <c r="N59" s="125">
        <v>0</v>
      </c>
      <c r="O59" s="124">
        <v>411923</v>
      </c>
      <c r="P59" s="124">
        <v>4122198</v>
      </c>
      <c r="Q59" s="125">
        <v>4064709</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729571</v>
      </c>
      <c r="AT59" s="126">
        <v>504003</v>
      </c>
      <c r="AU59" s="126">
        <v>0</v>
      </c>
      <c r="AV59" s="126">
        <v>0</v>
      </c>
      <c r="AW59" s="310"/>
    </row>
    <row r="60" spans="2:49" x14ac:dyDescent="0.4">
      <c r="B60" s="161" t="s">
        <v>276</v>
      </c>
      <c r="C60" s="62"/>
      <c r="D60" s="127">
        <f>D59/12</f>
        <v>99883.75</v>
      </c>
      <c r="E60" s="128">
        <f t="shared" ref="E60:AC60" si="0">E59/12</f>
        <v>99282.25</v>
      </c>
      <c r="F60" s="128">
        <f t="shared" si="0"/>
        <v>0</v>
      </c>
      <c r="G60" s="128">
        <f t="shared" si="0"/>
        <v>0</v>
      </c>
      <c r="H60" s="128">
        <f t="shared" si="0"/>
        <v>0</v>
      </c>
      <c r="I60" s="127">
        <f t="shared" si="0"/>
        <v>92784.583333333328</v>
      </c>
      <c r="J60" s="127">
        <f t="shared" si="0"/>
        <v>77899.083333333328</v>
      </c>
      <c r="K60" s="128">
        <f t="shared" si="0"/>
        <v>78722.25</v>
      </c>
      <c r="L60" s="128">
        <f t="shared" si="0"/>
        <v>0</v>
      </c>
      <c r="M60" s="128">
        <f t="shared" si="0"/>
        <v>0</v>
      </c>
      <c r="N60" s="128">
        <f t="shared" si="0"/>
        <v>0</v>
      </c>
      <c r="O60" s="127">
        <f t="shared" si="0"/>
        <v>34326.916666666664</v>
      </c>
      <c r="P60" s="127">
        <f t="shared" si="0"/>
        <v>343516.5</v>
      </c>
      <c r="Q60" s="128">
        <f t="shared" si="0"/>
        <v>338725.75</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 t="shared" ref="AS60:AV60" si="1">AS59/12</f>
        <v>60797.583333333336</v>
      </c>
      <c r="AT60" s="129">
        <f t="shared" si="1"/>
        <v>42000.25</v>
      </c>
      <c r="AU60" s="129">
        <f t="shared" si="1"/>
        <v>0</v>
      </c>
      <c r="AV60" s="129">
        <f t="shared" si="1"/>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29428352</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545386</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364682336</v>
      </c>
      <c r="E5" s="118">
        <v>355726508</v>
      </c>
      <c r="F5" s="118">
        <v>0</v>
      </c>
      <c r="G5" s="130">
        <v>0</v>
      </c>
      <c r="H5" s="130">
        <v>0</v>
      </c>
      <c r="I5" s="117">
        <v>352160884</v>
      </c>
      <c r="J5" s="117">
        <v>343630910</v>
      </c>
      <c r="K5" s="118">
        <v>350173397</v>
      </c>
      <c r="L5" s="118">
        <v>0</v>
      </c>
      <c r="M5" s="118">
        <v>0</v>
      </c>
      <c r="N5" s="118">
        <v>0</v>
      </c>
      <c r="O5" s="117">
        <v>157088483.57881907</v>
      </c>
      <c r="P5" s="117">
        <v>1482359039</v>
      </c>
      <c r="Q5" s="118">
        <v>1459532931</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637439956</v>
      </c>
      <c r="AT5" s="119">
        <v>255563084</v>
      </c>
      <c r="AU5" s="119">
        <v>0</v>
      </c>
      <c r="AV5" s="312"/>
      <c r="AW5" s="317"/>
    </row>
    <row r="6" spans="2:49" x14ac:dyDescent="0.4">
      <c r="B6" s="176" t="s">
        <v>279</v>
      </c>
      <c r="C6" s="133" t="s">
        <v>8</v>
      </c>
      <c r="D6" s="109">
        <v>331</v>
      </c>
      <c r="E6" s="110">
        <v>331</v>
      </c>
      <c r="F6" s="110">
        <v>0</v>
      </c>
      <c r="G6" s="111">
        <v>0</v>
      </c>
      <c r="H6" s="111">
        <v>0</v>
      </c>
      <c r="I6" s="109">
        <v>0</v>
      </c>
      <c r="J6" s="109">
        <v>870710</v>
      </c>
      <c r="K6" s="110">
        <v>870710</v>
      </c>
      <c r="L6" s="110">
        <v>0</v>
      </c>
      <c r="M6" s="110">
        <v>0</v>
      </c>
      <c r="N6" s="110">
        <v>0</v>
      </c>
      <c r="O6" s="109">
        <v>358406</v>
      </c>
      <c r="P6" s="109">
        <v>581447</v>
      </c>
      <c r="Q6" s="110">
        <v>581447</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200</v>
      </c>
      <c r="AT6" s="113">
        <v>614426</v>
      </c>
      <c r="AU6" s="113">
        <v>0</v>
      </c>
      <c r="AV6" s="311"/>
      <c r="AW6" s="318"/>
    </row>
    <row r="7" spans="2:49" x14ac:dyDescent="0.4">
      <c r="B7" s="176" t="s">
        <v>280</v>
      </c>
      <c r="C7" s="133" t="s">
        <v>9</v>
      </c>
      <c r="D7" s="109">
        <v>109</v>
      </c>
      <c r="E7" s="110">
        <v>109</v>
      </c>
      <c r="F7" s="110">
        <v>0</v>
      </c>
      <c r="G7" s="111">
        <v>0</v>
      </c>
      <c r="H7" s="111">
        <v>0</v>
      </c>
      <c r="I7" s="109">
        <v>0</v>
      </c>
      <c r="J7" s="109">
        <v>14755</v>
      </c>
      <c r="K7" s="110">
        <v>12855</v>
      </c>
      <c r="L7" s="110">
        <v>0</v>
      </c>
      <c r="M7" s="110">
        <v>0</v>
      </c>
      <c r="N7" s="110">
        <v>0</v>
      </c>
      <c r="O7" s="109">
        <v>5291</v>
      </c>
      <c r="P7" s="109">
        <v>1197404</v>
      </c>
      <c r="Q7" s="110">
        <v>1189368</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703200</v>
      </c>
      <c r="AU7" s="113">
        <v>0</v>
      </c>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35" x14ac:dyDescent="0.4">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58538583</v>
      </c>
      <c r="E11" s="110">
        <v>0</v>
      </c>
      <c r="F11" s="110">
        <v>0</v>
      </c>
      <c r="G11" s="110">
        <v>0</v>
      </c>
      <c r="H11" s="110">
        <v>0</v>
      </c>
      <c r="I11" s="109">
        <v>0</v>
      </c>
      <c r="J11" s="109">
        <v>6462196</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93765</v>
      </c>
      <c r="AT11" s="113">
        <v>0</v>
      </c>
      <c r="AU11" s="113">
        <v>0</v>
      </c>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4538</v>
      </c>
      <c r="AT12" s="113">
        <v>0</v>
      </c>
      <c r="AU12" s="113">
        <v>0</v>
      </c>
      <c r="AV12" s="311"/>
      <c r="AW12" s="318"/>
    </row>
    <row r="13" spans="2:49" x14ac:dyDescent="0.4">
      <c r="B13" s="176" t="s">
        <v>284</v>
      </c>
      <c r="C13" s="133" t="s">
        <v>10</v>
      </c>
      <c r="D13" s="109">
        <v>135687</v>
      </c>
      <c r="E13" s="110">
        <v>135687</v>
      </c>
      <c r="F13" s="110">
        <v>0</v>
      </c>
      <c r="G13" s="110">
        <v>0</v>
      </c>
      <c r="H13" s="110">
        <v>0</v>
      </c>
      <c r="I13" s="109">
        <v>133499</v>
      </c>
      <c r="J13" s="109">
        <v>1970</v>
      </c>
      <c r="K13" s="110">
        <v>1970</v>
      </c>
      <c r="L13" s="110">
        <v>0</v>
      </c>
      <c r="M13" s="110">
        <v>0</v>
      </c>
      <c r="N13" s="110">
        <v>0</v>
      </c>
      <c r="O13" s="109">
        <v>885</v>
      </c>
      <c r="P13" s="109">
        <v>8495</v>
      </c>
      <c r="Q13" s="110">
        <v>8495</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120803</v>
      </c>
      <c r="AT13" s="113">
        <v>767</v>
      </c>
      <c r="AU13" s="113">
        <v>0</v>
      </c>
      <c r="AV13" s="311"/>
      <c r="AW13" s="318"/>
    </row>
    <row r="14" spans="2:49" x14ac:dyDescent="0.4">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35" x14ac:dyDescent="0.4">
      <c r="B15" s="178" t="s">
        <v>286</v>
      </c>
      <c r="C15" s="133"/>
      <c r="D15" s="109">
        <v>0</v>
      </c>
      <c r="E15" s="110">
        <v>54508071</v>
      </c>
      <c r="F15" s="110">
        <v>0</v>
      </c>
      <c r="G15" s="110">
        <v>0</v>
      </c>
      <c r="H15" s="110">
        <v>0</v>
      </c>
      <c r="I15" s="109">
        <v>54508071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-47134095.640000001</v>
      </c>
      <c r="F16" s="110">
        <v>0</v>
      </c>
      <c r="G16" s="110">
        <v>0</v>
      </c>
      <c r="H16" s="110">
        <v>0</v>
      </c>
      <c r="I16" s="109">
        <v>-47134095.640000001</v>
      </c>
      <c r="J16" s="109">
        <v>0</v>
      </c>
      <c r="K16" s="110">
        <v>-5484016.1699999999</v>
      </c>
      <c r="L16" s="110">
        <v>0</v>
      </c>
      <c r="M16" s="110">
        <v>0</v>
      </c>
      <c r="N16" s="110">
        <v>0</v>
      </c>
      <c r="O16" s="109">
        <v>-5484016.1699999999</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-5608733</v>
      </c>
      <c r="E18" s="110">
        <v>-948600</v>
      </c>
      <c r="F18" s="110">
        <v>0</v>
      </c>
      <c r="G18" s="110">
        <v>0</v>
      </c>
      <c r="H18" s="110">
        <v>0</v>
      </c>
      <c r="I18" s="109">
        <v>0</v>
      </c>
      <c r="J18" s="109">
        <v>-5573578</v>
      </c>
      <c r="K18" s="110">
        <v>-5701651</v>
      </c>
      <c r="L18" s="110">
        <v>0</v>
      </c>
      <c r="M18" s="110">
        <v>0</v>
      </c>
      <c r="N18" s="110">
        <v>0</v>
      </c>
      <c r="O18" s="109">
        <v>0</v>
      </c>
      <c r="P18" s="109">
        <v>-24661653</v>
      </c>
      <c r="Q18" s="110">
        <v>-24533023</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-2890826</v>
      </c>
      <c r="AT18" s="113">
        <v>-2247150</v>
      </c>
      <c r="AU18" s="113">
        <v>0</v>
      </c>
      <c r="AV18" s="311"/>
      <c r="AW18" s="318"/>
    </row>
    <row r="19" spans="2:49" ht="25.35" x14ac:dyDescent="0.4">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35" x14ac:dyDescent="0.4">
      <c r="B20" s="178" t="s">
        <v>486</v>
      </c>
      <c r="C20" s="133"/>
      <c r="D20" s="109">
        <v>0</v>
      </c>
      <c r="E20" s="110">
        <v>48015406.469999999</v>
      </c>
      <c r="F20" s="110">
        <v>0</v>
      </c>
      <c r="G20" s="110">
        <v>0</v>
      </c>
      <c r="H20" s="110">
        <v>0</v>
      </c>
      <c r="I20" s="109">
        <v>48015406.469999999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217804886</v>
      </c>
      <c r="E23" s="288"/>
      <c r="F23" s="288"/>
      <c r="G23" s="288"/>
      <c r="H23" s="288"/>
      <c r="I23" s="292"/>
      <c r="J23" s="109">
        <v>241369552</v>
      </c>
      <c r="K23" s="288"/>
      <c r="L23" s="288"/>
      <c r="M23" s="288"/>
      <c r="N23" s="288"/>
      <c r="O23" s="292"/>
      <c r="P23" s="109">
        <v>1168026012</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549786843</v>
      </c>
      <c r="AT23" s="113">
        <v>223020783</v>
      </c>
      <c r="AU23" s="113">
        <v>0</v>
      </c>
      <c r="AV23" s="311"/>
      <c r="AW23" s="318"/>
    </row>
    <row r="24" spans="2:49" ht="28.5" customHeight="1" x14ac:dyDescent="0.4">
      <c r="B24" s="178" t="s">
        <v>114</v>
      </c>
      <c r="C24" s="133"/>
      <c r="D24" s="293"/>
      <c r="E24" s="110">
        <v>325718111</v>
      </c>
      <c r="F24" s="110">
        <v>0</v>
      </c>
      <c r="G24" s="110">
        <v>0</v>
      </c>
      <c r="H24" s="110">
        <v>0</v>
      </c>
      <c r="I24" s="109">
        <v>324080193</v>
      </c>
      <c r="J24" s="293"/>
      <c r="K24" s="110">
        <v>243928711</v>
      </c>
      <c r="L24" s="110">
        <v>0</v>
      </c>
      <c r="M24" s="110">
        <v>0</v>
      </c>
      <c r="N24" s="110">
        <v>0</v>
      </c>
      <c r="O24" s="109">
        <v>108337787.16</v>
      </c>
      <c r="P24" s="293"/>
      <c r="Q24" s="110">
        <v>1156402156</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25018944</v>
      </c>
      <c r="E26" s="288"/>
      <c r="F26" s="288"/>
      <c r="G26" s="288"/>
      <c r="H26" s="288"/>
      <c r="I26" s="292"/>
      <c r="J26" s="109">
        <v>31301017</v>
      </c>
      <c r="K26" s="288"/>
      <c r="L26" s="288"/>
      <c r="M26" s="288"/>
      <c r="N26" s="288"/>
      <c r="O26" s="292"/>
      <c r="P26" s="109">
        <v>167614963</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64597595</v>
      </c>
      <c r="AT26" s="113">
        <v>20174749</v>
      </c>
      <c r="AU26" s="113">
        <v>0</v>
      </c>
      <c r="AV26" s="311"/>
      <c r="AW26" s="318"/>
    </row>
    <row r="27" spans="2:49" s="5" customFormat="1" ht="25.35" x14ac:dyDescent="0.4">
      <c r="B27" s="178" t="s">
        <v>85</v>
      </c>
      <c r="C27" s="133"/>
      <c r="D27" s="293"/>
      <c r="E27" s="110">
        <v>6493001</v>
      </c>
      <c r="F27" s="110">
        <v>0</v>
      </c>
      <c r="G27" s="110">
        <v>0</v>
      </c>
      <c r="H27" s="110">
        <v>0</v>
      </c>
      <c r="I27" s="109">
        <v>6260629</v>
      </c>
      <c r="J27" s="293"/>
      <c r="K27" s="110">
        <v>3892253</v>
      </c>
      <c r="L27" s="110">
        <v>0</v>
      </c>
      <c r="M27" s="110">
        <v>0</v>
      </c>
      <c r="N27" s="110">
        <v>0</v>
      </c>
      <c r="O27" s="109">
        <v>974511.63</v>
      </c>
      <c r="P27" s="293"/>
      <c r="Q27" s="110">
        <v>19066233</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2894320</v>
      </c>
      <c r="E28" s="289"/>
      <c r="F28" s="289"/>
      <c r="G28" s="289"/>
      <c r="H28" s="289"/>
      <c r="I28" s="293"/>
      <c r="J28" s="109">
        <v>28544690</v>
      </c>
      <c r="K28" s="289"/>
      <c r="L28" s="289"/>
      <c r="M28" s="289"/>
      <c r="N28" s="289"/>
      <c r="O28" s="293"/>
      <c r="P28" s="109">
        <v>168827155</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54950151</v>
      </c>
      <c r="AT28" s="113">
        <v>20409463</v>
      </c>
      <c r="AU28" s="113">
        <v>0</v>
      </c>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35" x14ac:dyDescent="0.4">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4">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2" customHeight="1" x14ac:dyDescent="0.4">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58538583</v>
      </c>
      <c r="E41" s="288"/>
      <c r="F41" s="288"/>
      <c r="G41" s="288"/>
      <c r="H41" s="288"/>
      <c r="I41" s="292"/>
      <c r="J41" s="109">
        <v>6462196</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93765</v>
      </c>
      <c r="AT41" s="113">
        <v>0</v>
      </c>
      <c r="AU41" s="113">
        <v>0</v>
      </c>
      <c r="AV41" s="311"/>
      <c r="AW41" s="318"/>
    </row>
    <row r="42" spans="2:49" s="5" customFormat="1" x14ac:dyDescent="0.4">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4538</v>
      </c>
      <c r="AT43" s="113">
        <v>0</v>
      </c>
      <c r="AU43" s="113">
        <v>0</v>
      </c>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1164027</v>
      </c>
      <c r="E45" s="110">
        <v>0</v>
      </c>
      <c r="F45" s="110">
        <v>0</v>
      </c>
      <c r="G45" s="110">
        <v>0</v>
      </c>
      <c r="H45" s="110">
        <v>0</v>
      </c>
      <c r="I45" s="109">
        <v>0</v>
      </c>
      <c r="J45" s="109">
        <v>7408783</v>
      </c>
      <c r="K45" s="110">
        <v>0</v>
      </c>
      <c r="L45" s="110">
        <v>0</v>
      </c>
      <c r="M45" s="110">
        <v>0</v>
      </c>
      <c r="N45" s="110">
        <v>0</v>
      </c>
      <c r="O45" s="109">
        <v>0</v>
      </c>
      <c r="P45" s="109">
        <v>32818180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9621492</v>
      </c>
      <c r="AT45" s="113">
        <v>3020586</v>
      </c>
      <c r="AU45" s="113">
        <v>0</v>
      </c>
      <c r="AV45" s="311"/>
      <c r="AW45" s="318"/>
    </row>
    <row r="46" spans="2:49" x14ac:dyDescent="0.4">
      <c r="B46" s="176" t="s">
        <v>116</v>
      </c>
      <c r="C46" s="133" t="s">
        <v>31</v>
      </c>
      <c r="D46" s="109">
        <v>9668506</v>
      </c>
      <c r="E46" s="110">
        <v>10826494</v>
      </c>
      <c r="F46" s="110">
        <v>0</v>
      </c>
      <c r="G46" s="110">
        <v>0</v>
      </c>
      <c r="H46" s="110">
        <v>0</v>
      </c>
      <c r="I46" s="109">
        <v>10814469</v>
      </c>
      <c r="J46" s="109">
        <v>7194834</v>
      </c>
      <c r="K46" s="110">
        <v>9421146</v>
      </c>
      <c r="L46" s="110">
        <v>0</v>
      </c>
      <c r="M46" s="110">
        <v>0</v>
      </c>
      <c r="N46" s="110">
        <v>0</v>
      </c>
      <c r="O46" s="109">
        <v>4000959.69</v>
      </c>
      <c r="P46" s="109">
        <v>47490355</v>
      </c>
      <c r="Q46" s="110">
        <v>36409022</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13975695</v>
      </c>
      <c r="AT46" s="113">
        <v>3835547</v>
      </c>
      <c r="AU46" s="113">
        <v>0</v>
      </c>
      <c r="AV46" s="311"/>
      <c r="AW46" s="318"/>
    </row>
    <row r="47" spans="2:49" x14ac:dyDescent="0.4">
      <c r="B47" s="176" t="s">
        <v>117</v>
      </c>
      <c r="C47" s="133" t="s">
        <v>32</v>
      </c>
      <c r="D47" s="109">
        <v>200719</v>
      </c>
      <c r="E47" s="289"/>
      <c r="F47" s="289"/>
      <c r="G47" s="289"/>
      <c r="H47" s="289"/>
      <c r="I47" s="293"/>
      <c r="J47" s="109">
        <v>5872256</v>
      </c>
      <c r="K47" s="289"/>
      <c r="L47" s="289"/>
      <c r="M47" s="289"/>
      <c r="N47" s="289"/>
      <c r="O47" s="293"/>
      <c r="P47" s="109">
        <v>41229004</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13199602</v>
      </c>
      <c r="AT47" s="113">
        <v>3428689</v>
      </c>
      <c r="AU47" s="113">
        <v>0</v>
      </c>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2087570</v>
      </c>
      <c r="E49" s="110">
        <v>1458335</v>
      </c>
      <c r="F49" s="110">
        <v>0</v>
      </c>
      <c r="G49" s="110">
        <v>0</v>
      </c>
      <c r="H49" s="110">
        <v>0</v>
      </c>
      <c r="I49" s="109">
        <v>1454250</v>
      </c>
      <c r="J49" s="109">
        <v>2797907</v>
      </c>
      <c r="K49" s="110">
        <v>1925396</v>
      </c>
      <c r="L49" s="110">
        <v>0</v>
      </c>
      <c r="M49" s="110">
        <v>0</v>
      </c>
      <c r="N49" s="110">
        <v>0</v>
      </c>
      <c r="O49" s="109">
        <v>852654</v>
      </c>
      <c r="P49" s="109">
        <v>14706270</v>
      </c>
      <c r="Q49" s="110">
        <v>8387973</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1636847</v>
      </c>
      <c r="AT49" s="113">
        <v>0</v>
      </c>
      <c r="AU49" s="113">
        <v>0</v>
      </c>
      <c r="AV49" s="311"/>
      <c r="AW49" s="318"/>
    </row>
    <row r="50" spans="2:49" x14ac:dyDescent="0.4">
      <c r="B50" s="176" t="s">
        <v>119</v>
      </c>
      <c r="C50" s="133" t="s">
        <v>34</v>
      </c>
      <c r="D50" s="109">
        <v>186965</v>
      </c>
      <c r="E50" s="289"/>
      <c r="F50" s="289"/>
      <c r="G50" s="289"/>
      <c r="H50" s="289"/>
      <c r="I50" s="293"/>
      <c r="J50" s="109">
        <v>3399551</v>
      </c>
      <c r="K50" s="289"/>
      <c r="L50" s="289"/>
      <c r="M50" s="289"/>
      <c r="N50" s="289"/>
      <c r="O50" s="293"/>
      <c r="P50" s="109">
        <v>15721770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1361815</v>
      </c>
      <c r="AT50" s="113">
        <v>0</v>
      </c>
      <c r="AU50" s="113">
        <v>0</v>
      </c>
      <c r="AV50" s="311"/>
      <c r="AW50" s="318"/>
    </row>
    <row r="51" spans="2:49" s="5" customFormat="1" x14ac:dyDescent="0.4">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4">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4">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4">
      <c r="B54" s="181" t="s">
        <v>303</v>
      </c>
      <c r="C54" s="136" t="s">
        <v>77</v>
      </c>
      <c r="D54" s="114">
        <f>D23+D26-D28+D30-D32+D34-D36+D38+D41-D43+D45+D46-D47-D49+D50+D51+D52+D53</f>
        <v>307199302</v>
      </c>
      <c r="E54" s="115">
        <f>E24+E27+E31+E35-E36+E39+E42+E45+E46-E49+E51+E52+E53</f>
        <v>341579271</v>
      </c>
      <c r="F54" s="115">
        <f t="shared" ref="F54:I54" si="0">F24+F27+F31+F35-F36+F39+F42+F45+F46-F49+F51+F52+F53</f>
        <v>0</v>
      </c>
      <c r="G54" s="115">
        <f t="shared" si="0"/>
        <v>0</v>
      </c>
      <c r="H54" s="115">
        <f t="shared" si="0"/>
        <v>0</v>
      </c>
      <c r="I54" s="114">
        <f t="shared" si="0"/>
        <v>339701041</v>
      </c>
      <c r="J54" s="114">
        <f>J23+J26-J28+J30-J32+J34-J36+J38+J41-J43+J45+J46-J47-J49+J50+J51+J52+J53</f>
        <v>259921080</v>
      </c>
      <c r="K54" s="115">
        <f t="shared" ref="K54" si="1">K24+K27+K31+K35-K36+K39+K42+K45+K46-K49+K51+K52+K53</f>
        <v>255316714</v>
      </c>
      <c r="L54" s="115">
        <f t="shared" ref="L54" si="2">L24+L27+L31+L35-L36+L39+L42+L45+L46-L49+L51+L52+L53</f>
        <v>0</v>
      </c>
      <c r="M54" s="115">
        <f t="shared" ref="M54" si="3">M24+M27+M31+M35-M36+M39+M42+M45+M46-M49+M51+M52+M53</f>
        <v>0</v>
      </c>
      <c r="N54" s="115">
        <f t="shared" ref="N54" si="4">N24+N27+N31+N35-N36+N39+N42+N45+N46-N49+N51+N52+N53</f>
        <v>0</v>
      </c>
      <c r="O54" s="114">
        <f t="shared" ref="O54" si="5">O24+O27+O31+O35-O36+O39+O42+O45+O46-O49+O51+O52+O53</f>
        <v>112460604.47999999</v>
      </c>
      <c r="P54" s="114">
        <f>P23+P26-P28+P30-P32+P34-P36+P38+P41-P43+P45+P46-P47-P49+P50+P51+P52+P53</f>
        <v>1206908851</v>
      </c>
      <c r="Q54" s="115">
        <f t="shared" ref="Q54" si="6">Q24+Q27+Q31+Q35-Q36+Q39+Q42+Q45+Q46-Q49+Q51+Q52+Q53</f>
        <v>1203489438</v>
      </c>
      <c r="R54" s="115">
        <f t="shared" ref="R54" si="7">R24+R27+R31+R35-R36+R39+R42+R45+R46-R49+R51+R52+R53</f>
        <v>0</v>
      </c>
      <c r="S54" s="115">
        <f t="shared" ref="S54" si="8">S24+S27+S31+S35-S36+S39+S42+S45+S46-S49+S51+S52+S53</f>
        <v>0</v>
      </c>
      <c r="T54" s="115">
        <f t="shared" ref="T54" si="9">T24+T27+T31+T35-T36+T39+T42+T45+T46-T49+T51+T52+T53</f>
        <v>0</v>
      </c>
      <c r="U54" s="114">
        <f>U23+U26-U28+U30-U32+U34-U36+U38+U41-U43+U45+U46-U47-U49+U50+U51+U52+U53</f>
        <v>0</v>
      </c>
      <c r="V54" s="115">
        <f t="shared" ref="V54" si="10">V24+V27+V31+V35-V36+V39+V42+V45+V46-V49+V51+V52+V53</f>
        <v>0</v>
      </c>
      <c r="W54" s="115">
        <f t="shared" ref="W54" si="11">W24+W27+W31+W35-W36+W39+W42+W45+W46-W49+W51+W52+W53</f>
        <v>0</v>
      </c>
      <c r="X54" s="114">
        <f>X23+X26-X28+X30-X32+X34-X36+X38+X41-X43+X45+X46-X47-X49+X50+X51+X52+X53</f>
        <v>0</v>
      </c>
      <c r="Y54" s="115">
        <f t="shared" ref="Y54" si="12">Y24+Y27+Y31+Y35-Y36+Y39+Y42+Y45+Y46-Y49+Y51+Y52+Y53</f>
        <v>0</v>
      </c>
      <c r="Z54" s="115">
        <f t="shared" ref="Z54" si="13">Z24+Z27+Z31+Z35-Z36+Z39+Z42+Z45+Z46-Z49+Z51+Z52+Z53</f>
        <v>0</v>
      </c>
      <c r="AA54" s="114">
        <f>AA23+AA26-AA28+AA30-AA32+AA34-AA36+AA38+AA41-AA43+AA45+AA46-AA47-AA49+AA50+AA51+AA52+AA53</f>
        <v>0</v>
      </c>
      <c r="AB54" s="115">
        <f t="shared" ref="AB54" si="14">AB24+AB27+AB31+AB35-AB36+AB39+AB42+AB45+AB46-AB49+AB51+AB52+AB53</f>
        <v>0</v>
      </c>
      <c r="AC54" s="115">
        <f t="shared" ref="AC54" si="15">AC24+AC27+AC31+AC35-AC36+AC39+AC42+AC45+AC46-AC49+AC51+AC52+AC53</f>
        <v>0</v>
      </c>
      <c r="AD54" s="114"/>
      <c r="AE54" s="288"/>
      <c r="AF54" s="288"/>
      <c r="AG54" s="288"/>
      <c r="AH54" s="288"/>
      <c r="AI54" s="114"/>
      <c r="AJ54" s="288"/>
      <c r="AK54" s="288"/>
      <c r="AL54" s="288"/>
      <c r="AM54" s="288"/>
      <c r="AN54" s="114"/>
      <c r="AO54" s="115"/>
      <c r="AP54" s="115"/>
      <c r="AQ54" s="115"/>
      <c r="AR54" s="115"/>
      <c r="AS54" s="114">
        <f t="shared" ref="AS54:AU54" si="16">AS23+AS26-AS28+AS30-AS32+AS34-AS36+AS38+AS41-AS43+AS45+AS46-AS47-AS49+AS50+AS51+AS52+AS53</f>
        <v>569646067</v>
      </c>
      <c r="AT54" s="116">
        <f t="shared" si="16"/>
        <v>226213513</v>
      </c>
      <c r="AU54" s="116">
        <f t="shared" si="16"/>
        <v>0</v>
      </c>
      <c r="AV54" s="311"/>
      <c r="AW54" s="318"/>
    </row>
    <row r="55" spans="2:49" x14ac:dyDescent="0.4">
      <c r="B55" s="181" t="s">
        <v>304</v>
      </c>
      <c r="C55" s="137" t="s">
        <v>28</v>
      </c>
      <c r="D55" s="114">
        <f>MIN(D56:D57)</f>
        <v>0</v>
      </c>
      <c r="E55" s="115">
        <f t="shared" ref="E55:AC55" si="17">MIN(E56:E57)</f>
        <v>0</v>
      </c>
      <c r="F55" s="115">
        <f t="shared" si="17"/>
        <v>0</v>
      </c>
      <c r="G55" s="115">
        <f t="shared" si="17"/>
        <v>0</v>
      </c>
      <c r="H55" s="115">
        <f t="shared" si="17"/>
        <v>0</v>
      </c>
      <c r="I55" s="114">
        <f t="shared" si="17"/>
        <v>0</v>
      </c>
      <c r="J55" s="114">
        <f t="shared" si="17"/>
        <v>0</v>
      </c>
      <c r="K55" s="115">
        <f t="shared" si="17"/>
        <v>0</v>
      </c>
      <c r="L55" s="115">
        <f t="shared" si="17"/>
        <v>0</v>
      </c>
      <c r="M55" s="115">
        <f t="shared" si="17"/>
        <v>0</v>
      </c>
      <c r="N55" s="115">
        <f t="shared" si="17"/>
        <v>0</v>
      </c>
      <c r="O55" s="114">
        <f t="shared" si="17"/>
        <v>0</v>
      </c>
      <c r="P55" s="114">
        <f t="shared" si="17"/>
        <v>80</v>
      </c>
      <c r="Q55" s="115">
        <f t="shared" si="17"/>
        <v>80</v>
      </c>
      <c r="R55" s="115">
        <f t="shared" si="17"/>
        <v>0</v>
      </c>
      <c r="S55" s="115">
        <f t="shared" si="17"/>
        <v>0</v>
      </c>
      <c r="T55" s="115">
        <f t="shared" si="17"/>
        <v>0</v>
      </c>
      <c r="U55" s="114">
        <f t="shared" si="17"/>
        <v>0</v>
      </c>
      <c r="V55" s="115">
        <f t="shared" si="17"/>
        <v>0</v>
      </c>
      <c r="W55" s="115">
        <f t="shared" si="17"/>
        <v>0</v>
      </c>
      <c r="X55" s="114">
        <f t="shared" si="17"/>
        <v>0</v>
      </c>
      <c r="Y55" s="115">
        <f t="shared" si="17"/>
        <v>0</v>
      </c>
      <c r="Z55" s="115">
        <f t="shared" si="17"/>
        <v>0</v>
      </c>
      <c r="AA55" s="114">
        <f t="shared" si="17"/>
        <v>0</v>
      </c>
      <c r="AB55" s="115">
        <f t="shared" si="17"/>
        <v>0</v>
      </c>
      <c r="AC55" s="115">
        <f t="shared" si="17"/>
        <v>0</v>
      </c>
      <c r="AD55" s="114"/>
      <c r="AE55" s="288"/>
      <c r="AF55" s="288"/>
      <c r="AG55" s="288"/>
      <c r="AH55" s="288"/>
      <c r="AI55" s="114"/>
      <c r="AJ55" s="288"/>
      <c r="AK55" s="288"/>
      <c r="AL55" s="288"/>
      <c r="AM55" s="288"/>
      <c r="AN55" s="114"/>
      <c r="AO55" s="115"/>
      <c r="AP55" s="115"/>
      <c r="AQ55" s="115"/>
      <c r="AR55" s="115"/>
      <c r="AS55" s="114">
        <f t="shared" ref="AS55:AU55" si="18">MIN(AS56:AS57)</f>
        <v>0</v>
      </c>
      <c r="AT55" s="116">
        <f t="shared" si="18"/>
        <v>0</v>
      </c>
      <c r="AU55" s="116">
        <f t="shared" si="18"/>
        <v>0</v>
      </c>
      <c r="AV55" s="311"/>
      <c r="AW55" s="318"/>
    </row>
    <row r="56" spans="2:49" ht="11.85" customHeight="1" x14ac:dyDescent="0.4">
      <c r="B56" s="176" t="s">
        <v>120</v>
      </c>
      <c r="C56" s="137" t="s">
        <v>452</v>
      </c>
      <c r="D56" s="109">
        <v>35227</v>
      </c>
      <c r="E56" s="110">
        <v>35307</v>
      </c>
      <c r="F56" s="110">
        <v>0</v>
      </c>
      <c r="G56" s="110">
        <v>0</v>
      </c>
      <c r="H56" s="110">
        <v>0</v>
      </c>
      <c r="I56" s="109">
        <v>32798</v>
      </c>
      <c r="J56" s="109">
        <v>27474</v>
      </c>
      <c r="K56" s="110">
        <v>27996</v>
      </c>
      <c r="L56" s="110">
        <v>0</v>
      </c>
      <c r="M56" s="110">
        <v>0</v>
      </c>
      <c r="N56" s="110">
        <v>0</v>
      </c>
      <c r="O56" s="109">
        <v>11885</v>
      </c>
      <c r="P56" s="109">
        <v>121153</v>
      </c>
      <c r="Q56" s="110">
        <v>120460</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4">
      <c r="B57" s="176" t="s">
        <v>121</v>
      </c>
      <c r="C57" s="137" t="s">
        <v>29</v>
      </c>
      <c r="D57" s="109">
        <v>0</v>
      </c>
      <c r="E57" s="110">
        <v>0</v>
      </c>
      <c r="F57" s="110">
        <v>0</v>
      </c>
      <c r="G57" s="110">
        <v>0</v>
      </c>
      <c r="H57" s="110">
        <v>0</v>
      </c>
      <c r="I57" s="109">
        <v>0</v>
      </c>
      <c r="J57" s="109">
        <v>0</v>
      </c>
      <c r="K57" s="110">
        <v>0</v>
      </c>
      <c r="L57" s="110">
        <v>0</v>
      </c>
      <c r="M57" s="110">
        <v>0</v>
      </c>
      <c r="N57" s="110">
        <v>0</v>
      </c>
      <c r="O57" s="109">
        <v>0</v>
      </c>
      <c r="P57" s="109">
        <v>80</v>
      </c>
      <c r="Q57" s="110">
        <v>80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4">
      <c r="B58" s="184" t="s">
        <v>485</v>
      </c>
      <c r="C58" s="185"/>
      <c r="D58" s="186">
        <v>0</v>
      </c>
      <c r="E58" s="187">
        <v>48015406.469999999</v>
      </c>
      <c r="F58" s="187">
        <v>0</v>
      </c>
      <c r="G58" s="187">
        <v>0</v>
      </c>
      <c r="H58" s="187">
        <v>0</v>
      </c>
      <c r="I58" s="186">
        <v>48015406.469999999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1" priority="383" stopIfTrue="1" operator="lessThan">
      <formula>0</formula>
    </cfRule>
  </conditionalFormatting>
  <conditionalFormatting sqref="AA11:AA14">
    <cfRule type="cellIs" dxfId="480" priority="381" stopIfTrue="1" operator="lessThan">
      <formula>0</formula>
    </cfRule>
  </conditionalFormatting>
  <conditionalFormatting sqref="AN18:AN19">
    <cfRule type="cellIs" dxfId="479" priority="357" stopIfTrue="1" operator="lessThan">
      <formula>0</formula>
    </cfRule>
  </conditionalFormatting>
  <conditionalFormatting sqref="AU47">
    <cfRule type="cellIs" dxfId="478" priority="26" stopIfTrue="1" operator="lessThan">
      <formula>0</formula>
    </cfRule>
  </conditionalFormatting>
  <conditionalFormatting sqref="AS26">
    <cfRule type="cellIs" dxfId="477" priority="61" stopIfTrue="1" operator="lessThan">
      <formula>0</formula>
    </cfRule>
  </conditionalFormatting>
  <conditionalFormatting sqref="AT26">
    <cfRule type="cellIs" dxfId="476" priority="60" stopIfTrue="1" operator="lessThan">
      <formula>0</formula>
    </cfRule>
  </conditionalFormatting>
  <conditionalFormatting sqref="D5:D7">
    <cfRule type="cellIs" dxfId="475" priority="479" stopIfTrue="1" operator="lessThan">
      <formula>0</formula>
    </cfRule>
  </conditionalFormatting>
  <conditionalFormatting sqref="AU51">
    <cfRule type="cellIs" dxfId="474" priority="17" stopIfTrue="1" operator="lessThan">
      <formula>0</formula>
    </cfRule>
  </conditionalFormatting>
  <conditionalFormatting sqref="J5:J7">
    <cfRule type="cellIs" dxfId="473" priority="477" stopIfTrue="1" operator="lessThan">
      <formula>0</formula>
    </cfRule>
  </conditionalFormatting>
  <conditionalFormatting sqref="AT52">
    <cfRule type="cellIs" dxfId="472" priority="15" stopIfTrue="1" operator="lessThan">
      <formula>0</formula>
    </cfRule>
  </conditionalFormatting>
  <conditionalFormatting sqref="P5:P7">
    <cfRule type="cellIs" dxfId="471" priority="475" stopIfTrue="1" operator="lessThan">
      <formula>0</formula>
    </cfRule>
  </conditionalFormatting>
  <conditionalFormatting sqref="U5:U7">
    <cfRule type="cellIs" dxfId="470" priority="474" stopIfTrue="1" operator="lessThan">
      <formula>0</formula>
    </cfRule>
  </conditionalFormatting>
  <conditionalFormatting sqref="X5:X7">
    <cfRule type="cellIs" dxfId="469" priority="473" stopIfTrue="1" operator="lessThan">
      <formula>0</formula>
    </cfRule>
  </conditionalFormatting>
  <conditionalFormatting sqref="AA5:AA7">
    <cfRule type="cellIs" dxfId="468" priority="472" stopIfTrue="1" operator="lessThan">
      <formula>0</formula>
    </cfRule>
  </conditionalFormatting>
  <conditionalFormatting sqref="AD5:AD7">
    <cfRule type="cellIs" dxfId="467" priority="471" stopIfTrue="1" operator="lessThan">
      <formula>0</formula>
    </cfRule>
  </conditionalFormatting>
  <conditionalFormatting sqref="AI5:AI7">
    <cfRule type="cellIs" dxfId="466" priority="470" stopIfTrue="1" operator="lessThan">
      <formula>0</formula>
    </cfRule>
  </conditionalFormatting>
  <conditionalFormatting sqref="AN5:AN7">
    <cfRule type="cellIs" dxfId="465" priority="469" stopIfTrue="1" operator="lessThan">
      <formula>0</formula>
    </cfRule>
  </conditionalFormatting>
  <conditionalFormatting sqref="AS5:AS7">
    <cfRule type="cellIs" dxfId="464" priority="468" stopIfTrue="1" operator="lessThan">
      <formula>0</formula>
    </cfRule>
  </conditionalFormatting>
  <conditionalFormatting sqref="AT5:AT7">
    <cfRule type="cellIs" dxfId="463" priority="467" stopIfTrue="1" operator="lessThan">
      <formula>0</formula>
    </cfRule>
  </conditionalFormatting>
  <conditionalFormatting sqref="AU5:AU7">
    <cfRule type="cellIs" dxfId="462" priority="466" stopIfTrue="1" operator="lessThan">
      <formula>0</formula>
    </cfRule>
  </conditionalFormatting>
  <conditionalFormatting sqref="D9">
    <cfRule type="cellIs" dxfId="461" priority="465" stopIfTrue="1" operator="lessThan">
      <formula>0</formula>
    </cfRule>
  </conditionalFormatting>
  <conditionalFormatting sqref="D11:D20">
    <cfRule type="cellIs" dxfId="460" priority="464" stopIfTrue="1" operator="lessThan">
      <formula>0</formula>
    </cfRule>
  </conditionalFormatting>
  <conditionalFormatting sqref="E10:I10">
    <cfRule type="cellIs" dxfId="459" priority="463" stopIfTrue="1" operator="lessThan">
      <formula>0</formula>
    </cfRule>
  </conditionalFormatting>
  <conditionalFormatting sqref="E11:I11">
    <cfRule type="cellIs" dxfId="458" priority="462" stopIfTrue="1" operator="lessThan">
      <formula>0</formula>
    </cfRule>
  </conditionalFormatting>
  <conditionalFormatting sqref="E13:I16">
    <cfRule type="cellIs" dxfId="457" priority="461" stopIfTrue="1" operator="lessThan">
      <formula>0</formula>
    </cfRule>
  </conditionalFormatting>
  <conditionalFormatting sqref="E18:I20">
    <cfRule type="cellIs" dxfId="456" priority="460" stopIfTrue="1" operator="lessThan">
      <formula>0</formula>
    </cfRule>
  </conditionalFormatting>
  <conditionalFormatting sqref="H17">
    <cfRule type="cellIs" dxfId="455" priority="459" stopIfTrue="1" operator="lessThan">
      <formula>0</formula>
    </cfRule>
  </conditionalFormatting>
  <conditionalFormatting sqref="D23">
    <cfRule type="cellIs" dxfId="454" priority="458" stopIfTrue="1" operator="lessThan">
      <formula>0</formula>
    </cfRule>
  </conditionalFormatting>
  <conditionalFormatting sqref="D26">
    <cfRule type="cellIs" dxfId="453" priority="457" stopIfTrue="1" operator="lessThan">
      <formula>0</formula>
    </cfRule>
  </conditionalFormatting>
  <conditionalFormatting sqref="D28">
    <cfRule type="cellIs" dxfId="452" priority="456" stopIfTrue="1" operator="lessThan">
      <formula>0</formula>
    </cfRule>
  </conditionalFormatting>
  <conditionalFormatting sqref="D30">
    <cfRule type="cellIs" dxfId="451" priority="455" stopIfTrue="1" operator="lessThan">
      <formula>0</formula>
    </cfRule>
  </conditionalFormatting>
  <conditionalFormatting sqref="D32">
    <cfRule type="cellIs" dxfId="450" priority="454" stopIfTrue="1" operator="lessThan">
      <formula>0</formula>
    </cfRule>
  </conditionalFormatting>
  <conditionalFormatting sqref="AU57">
    <cfRule type="cellIs" dxfId="449" priority="5" stopIfTrue="1" operator="lessThan">
      <formula>0</formula>
    </cfRule>
  </conditionalFormatting>
  <conditionalFormatting sqref="D34">
    <cfRule type="cellIs" dxfId="448" priority="453" stopIfTrue="1" operator="lessThan">
      <formula>0</formula>
    </cfRule>
  </conditionalFormatting>
  <conditionalFormatting sqref="D38">
    <cfRule type="cellIs" dxfId="447" priority="452" stopIfTrue="1" operator="lessThan">
      <formula>0</formula>
    </cfRule>
  </conditionalFormatting>
  <conditionalFormatting sqref="D41">
    <cfRule type="cellIs" dxfId="446" priority="451" stopIfTrue="1" operator="lessThan">
      <formula>0</formula>
    </cfRule>
  </conditionalFormatting>
  <conditionalFormatting sqref="D43">
    <cfRule type="cellIs" dxfId="445" priority="450" stopIfTrue="1" operator="lessThan">
      <formula>0</formula>
    </cfRule>
  </conditionalFormatting>
  <conditionalFormatting sqref="D47">
    <cfRule type="cellIs" dxfId="444" priority="449" stopIfTrue="1" operator="lessThan">
      <formula>0</formula>
    </cfRule>
  </conditionalFormatting>
  <conditionalFormatting sqref="D50">
    <cfRule type="cellIs" dxfId="443" priority="448" stopIfTrue="1" operator="lessThan">
      <formula>0</formula>
    </cfRule>
  </conditionalFormatting>
  <conditionalFormatting sqref="E24:I24">
    <cfRule type="cellIs" dxfId="442" priority="446" stopIfTrue="1" operator="lessThan">
      <formula>0</formula>
    </cfRule>
  </conditionalFormatting>
  <conditionalFormatting sqref="E27:I27">
    <cfRule type="cellIs" dxfId="441" priority="445" stopIfTrue="1" operator="lessThan">
      <formula>0</formula>
    </cfRule>
  </conditionalFormatting>
  <conditionalFormatting sqref="E31:I31">
    <cfRule type="cellIs" dxfId="440" priority="444" stopIfTrue="1" operator="lessThan">
      <formula>0</formula>
    </cfRule>
  </conditionalFormatting>
  <conditionalFormatting sqref="E35:I35">
    <cfRule type="cellIs" dxfId="439" priority="443" stopIfTrue="1" operator="lessThan">
      <formula>0</formula>
    </cfRule>
  </conditionalFormatting>
  <conditionalFormatting sqref="E39:I39">
    <cfRule type="cellIs" dxfId="438" priority="442" stopIfTrue="1" operator="lessThan">
      <formula>0</formula>
    </cfRule>
  </conditionalFormatting>
  <conditionalFormatting sqref="E42:I42">
    <cfRule type="cellIs" dxfId="437" priority="441" stopIfTrue="1" operator="lessThan">
      <formula>0</formula>
    </cfRule>
  </conditionalFormatting>
  <conditionalFormatting sqref="D36">
    <cfRule type="cellIs" dxfId="436" priority="440" stopIfTrue="1" operator="lessThan">
      <formula>0</formula>
    </cfRule>
  </conditionalFormatting>
  <conditionalFormatting sqref="E36:I36">
    <cfRule type="cellIs" dxfId="435" priority="439" stopIfTrue="1" operator="lessThan">
      <formula>0</formula>
    </cfRule>
  </conditionalFormatting>
  <conditionalFormatting sqref="D45">
    <cfRule type="cellIs" dxfId="434" priority="438" stopIfTrue="1" operator="lessThan">
      <formula>0</formula>
    </cfRule>
  </conditionalFormatting>
  <conditionalFormatting sqref="E45:I45">
    <cfRule type="cellIs" dxfId="433" priority="437" stopIfTrue="1" operator="lessThan">
      <formula>0</formula>
    </cfRule>
  </conditionalFormatting>
  <conditionalFormatting sqref="D46">
    <cfRule type="cellIs" dxfId="432" priority="436" stopIfTrue="1" operator="lessThan">
      <formula>0</formula>
    </cfRule>
  </conditionalFormatting>
  <conditionalFormatting sqref="E46:I46">
    <cfRule type="cellIs" dxfId="431" priority="435" stopIfTrue="1" operator="lessThan">
      <formula>0</formula>
    </cfRule>
  </conditionalFormatting>
  <conditionalFormatting sqref="D49">
    <cfRule type="cellIs" dxfId="430" priority="434" stopIfTrue="1" operator="lessThan">
      <formula>0</formula>
    </cfRule>
  </conditionalFormatting>
  <conditionalFormatting sqref="E49:I49">
    <cfRule type="cellIs" dxfId="429" priority="433" stopIfTrue="1" operator="lessThan">
      <formula>0</formula>
    </cfRule>
  </conditionalFormatting>
  <conditionalFormatting sqref="D51">
    <cfRule type="cellIs" dxfId="428" priority="432" stopIfTrue="1" operator="lessThan">
      <formula>0</formula>
    </cfRule>
  </conditionalFormatting>
  <conditionalFormatting sqref="E51:I51">
    <cfRule type="cellIs" dxfId="427" priority="431" stopIfTrue="1" operator="lessThan">
      <formula>0</formula>
    </cfRule>
  </conditionalFormatting>
  <conditionalFormatting sqref="D52">
    <cfRule type="cellIs" dxfId="426" priority="430" stopIfTrue="1" operator="lessThan">
      <formula>0</formula>
    </cfRule>
  </conditionalFormatting>
  <conditionalFormatting sqref="E52:I52">
    <cfRule type="cellIs" dxfId="425" priority="429" stopIfTrue="1" operator="lessThan">
      <formula>0</formula>
    </cfRule>
  </conditionalFormatting>
  <conditionalFormatting sqref="D53">
    <cfRule type="cellIs" dxfId="424" priority="428" stopIfTrue="1" operator="lessThan">
      <formula>0</formula>
    </cfRule>
  </conditionalFormatting>
  <conditionalFormatting sqref="E53:I53">
    <cfRule type="cellIs" dxfId="423" priority="427" stopIfTrue="1" operator="lessThan">
      <formula>0</formula>
    </cfRule>
  </conditionalFormatting>
  <conditionalFormatting sqref="D56">
    <cfRule type="cellIs" dxfId="422" priority="426" stopIfTrue="1" operator="lessThan">
      <formula>0</formula>
    </cfRule>
  </conditionalFormatting>
  <conditionalFormatting sqref="E56:I56">
    <cfRule type="cellIs" dxfId="421" priority="425" stopIfTrue="1" operator="lessThan">
      <formula>0</formula>
    </cfRule>
  </conditionalFormatting>
  <conditionalFormatting sqref="D57">
    <cfRule type="cellIs" dxfId="420" priority="424" stopIfTrue="1" operator="lessThan">
      <formula>0</formula>
    </cfRule>
  </conditionalFormatting>
  <conditionalFormatting sqref="E57:I57">
    <cfRule type="cellIs" dxfId="419" priority="423" stopIfTrue="1" operator="lessThan">
      <formula>0</formula>
    </cfRule>
  </conditionalFormatting>
  <conditionalFormatting sqref="D58">
    <cfRule type="cellIs" dxfId="418" priority="422" stopIfTrue="1" operator="lessThan">
      <formula>0</formula>
    </cfRule>
  </conditionalFormatting>
  <conditionalFormatting sqref="E58:I58">
    <cfRule type="cellIs" dxfId="417" priority="421" stopIfTrue="1" operator="lessThan">
      <formula>0</formula>
    </cfRule>
  </conditionalFormatting>
  <conditionalFormatting sqref="J9">
    <cfRule type="cellIs" dxfId="416" priority="420" stopIfTrue="1" operator="lessThan">
      <formula>0</formula>
    </cfRule>
  </conditionalFormatting>
  <conditionalFormatting sqref="J11:J14">
    <cfRule type="cellIs" dxfId="415" priority="419" stopIfTrue="1" operator="lessThan">
      <formula>0</formula>
    </cfRule>
  </conditionalFormatting>
  <conditionalFormatting sqref="K10:O10">
    <cfRule type="cellIs" dxfId="414" priority="418" stopIfTrue="1" operator="lessThan">
      <formula>0</formula>
    </cfRule>
  </conditionalFormatting>
  <conditionalFormatting sqref="K11:O11">
    <cfRule type="cellIs" dxfId="413" priority="417" stopIfTrue="1" operator="lessThan">
      <formula>0</formula>
    </cfRule>
  </conditionalFormatting>
  <conditionalFormatting sqref="K13:O14">
    <cfRule type="cellIs" dxfId="412" priority="416" stopIfTrue="1" operator="lessThan">
      <formula>0</formula>
    </cfRule>
  </conditionalFormatting>
  <conditionalFormatting sqref="J16:J19">
    <cfRule type="cellIs" dxfId="411" priority="415" stopIfTrue="1" operator="lessThan">
      <formula>0</formula>
    </cfRule>
  </conditionalFormatting>
  <conditionalFormatting sqref="K16:O16">
    <cfRule type="cellIs" dxfId="410" priority="414" stopIfTrue="1" operator="lessThan">
      <formula>0</formula>
    </cfRule>
  </conditionalFormatting>
  <conditionalFormatting sqref="K18:O19">
    <cfRule type="cellIs" dxfId="409" priority="413" stopIfTrue="1" operator="lessThan">
      <formula>0</formula>
    </cfRule>
  </conditionalFormatting>
  <conditionalFormatting sqref="L17:N17">
    <cfRule type="cellIs" dxfId="408" priority="412" stopIfTrue="1" operator="lessThan">
      <formula>0</formula>
    </cfRule>
  </conditionalFormatting>
  <conditionalFormatting sqref="P9">
    <cfRule type="cellIs" dxfId="407" priority="411" stopIfTrue="1" operator="lessThan">
      <formula>0</formula>
    </cfRule>
  </conditionalFormatting>
  <conditionalFormatting sqref="P11:P14">
    <cfRule type="cellIs" dxfId="406" priority="410" stopIfTrue="1" operator="lessThan">
      <formula>0</formula>
    </cfRule>
  </conditionalFormatting>
  <conditionalFormatting sqref="Q10:T10">
    <cfRule type="cellIs" dxfId="405" priority="409" stopIfTrue="1" operator="lessThan">
      <formula>0</formula>
    </cfRule>
  </conditionalFormatting>
  <conditionalFormatting sqref="Q11:T11">
    <cfRule type="cellIs" dxfId="404" priority="408" stopIfTrue="1" operator="lessThan">
      <formula>0</formula>
    </cfRule>
  </conditionalFormatting>
  <conditionalFormatting sqref="Q13:T14">
    <cfRule type="cellIs" dxfId="403" priority="407" stopIfTrue="1" operator="lessThan">
      <formula>0</formula>
    </cfRule>
  </conditionalFormatting>
  <conditionalFormatting sqref="P18:P19">
    <cfRule type="cellIs" dxfId="402" priority="406" stopIfTrue="1" operator="lessThan">
      <formula>0</formula>
    </cfRule>
  </conditionalFormatting>
  <conditionalFormatting sqref="Q18:T19">
    <cfRule type="cellIs" dxfId="401" priority="405" stopIfTrue="1" operator="lessThan">
      <formula>0</formula>
    </cfRule>
  </conditionalFormatting>
  <conditionalFormatting sqref="U9">
    <cfRule type="cellIs" dxfId="400" priority="404" stopIfTrue="1" operator="lessThan">
      <formula>0</formula>
    </cfRule>
  </conditionalFormatting>
  <conditionalFormatting sqref="U11:U14">
    <cfRule type="cellIs" dxfId="399" priority="403" stopIfTrue="1" operator="lessThan">
      <formula>0</formula>
    </cfRule>
  </conditionalFormatting>
  <conditionalFormatting sqref="V10">
    <cfRule type="cellIs" dxfId="398" priority="402" stopIfTrue="1" operator="lessThan">
      <formula>0</formula>
    </cfRule>
  </conditionalFormatting>
  <conditionalFormatting sqref="V11">
    <cfRule type="cellIs" dxfId="397" priority="401" stopIfTrue="1" operator="lessThan">
      <formula>0</formula>
    </cfRule>
  </conditionalFormatting>
  <conditionalFormatting sqref="V13:V14">
    <cfRule type="cellIs" dxfId="396" priority="400" stopIfTrue="1" operator="lessThan">
      <formula>0</formula>
    </cfRule>
  </conditionalFormatting>
  <conditionalFormatting sqref="U18:U19">
    <cfRule type="cellIs" dxfId="395" priority="399" stopIfTrue="1" operator="lessThan">
      <formula>0</formula>
    </cfRule>
  </conditionalFormatting>
  <conditionalFormatting sqref="V18:V19">
    <cfRule type="cellIs" dxfId="394" priority="398" stopIfTrue="1" operator="lessThan">
      <formula>0</formula>
    </cfRule>
  </conditionalFormatting>
  <conditionalFormatting sqref="W10">
    <cfRule type="cellIs" dxfId="393" priority="397" stopIfTrue="1" operator="lessThan">
      <formula>0</formula>
    </cfRule>
  </conditionalFormatting>
  <conditionalFormatting sqref="W11">
    <cfRule type="cellIs" dxfId="392" priority="396" stopIfTrue="1" operator="lessThan">
      <formula>0</formula>
    </cfRule>
  </conditionalFormatting>
  <conditionalFormatting sqref="W13:W14">
    <cfRule type="cellIs" dxfId="391" priority="395" stopIfTrue="1" operator="lessThan">
      <formula>0</formula>
    </cfRule>
  </conditionalFormatting>
  <conditionalFormatting sqref="W18:W19">
    <cfRule type="cellIs" dxfId="390" priority="394" stopIfTrue="1" operator="lessThan">
      <formula>0</formula>
    </cfRule>
  </conditionalFormatting>
  <conditionalFormatting sqref="X9">
    <cfRule type="cellIs" dxfId="389" priority="393" stopIfTrue="1" operator="lessThan">
      <formula>0</formula>
    </cfRule>
  </conditionalFormatting>
  <conditionalFormatting sqref="X11:X14">
    <cfRule type="cellIs" dxfId="388" priority="392" stopIfTrue="1" operator="lessThan">
      <formula>0</formula>
    </cfRule>
  </conditionalFormatting>
  <conditionalFormatting sqref="Y10">
    <cfRule type="cellIs" dxfId="387" priority="391" stopIfTrue="1" operator="lessThan">
      <formula>0</formula>
    </cfRule>
  </conditionalFormatting>
  <conditionalFormatting sqref="Y11">
    <cfRule type="cellIs" dxfId="386" priority="390" stopIfTrue="1" operator="lessThan">
      <formula>0</formula>
    </cfRule>
  </conditionalFormatting>
  <conditionalFormatting sqref="Y13:Y14">
    <cfRule type="cellIs" dxfId="385" priority="389" stopIfTrue="1" operator="lessThan">
      <formula>0</formula>
    </cfRule>
  </conditionalFormatting>
  <conditionalFormatting sqref="X18:X19">
    <cfRule type="cellIs" dxfId="384" priority="388" stopIfTrue="1" operator="lessThan">
      <formula>0</formula>
    </cfRule>
  </conditionalFormatting>
  <conditionalFormatting sqref="Y18:Y19">
    <cfRule type="cellIs" dxfId="383" priority="387" stopIfTrue="1" operator="lessThan">
      <formula>0</formula>
    </cfRule>
  </conditionalFormatting>
  <conditionalFormatting sqref="Z10">
    <cfRule type="cellIs" dxfId="382" priority="386" stopIfTrue="1" operator="lessThan">
      <formula>0</formula>
    </cfRule>
  </conditionalFormatting>
  <conditionalFormatting sqref="Z11">
    <cfRule type="cellIs" dxfId="381" priority="385" stopIfTrue="1" operator="lessThan">
      <formula>0</formula>
    </cfRule>
  </conditionalFormatting>
  <conditionalFormatting sqref="Z13:Z14">
    <cfRule type="cellIs" dxfId="380" priority="384" stopIfTrue="1" operator="lessThan">
      <formula>0</formula>
    </cfRule>
  </conditionalFormatting>
  <conditionalFormatting sqref="AA9">
    <cfRule type="cellIs" dxfId="379" priority="382" stopIfTrue="1" operator="lessThan">
      <formula>0</formula>
    </cfRule>
  </conditionalFormatting>
  <conditionalFormatting sqref="AB10">
    <cfRule type="cellIs" dxfId="378" priority="380" stopIfTrue="1" operator="lessThan">
      <formula>0</formula>
    </cfRule>
  </conditionalFormatting>
  <conditionalFormatting sqref="AB11">
    <cfRule type="cellIs" dxfId="377" priority="379" stopIfTrue="1" operator="lessThan">
      <formula>0</formula>
    </cfRule>
  </conditionalFormatting>
  <conditionalFormatting sqref="AB13:AB14">
    <cfRule type="cellIs" dxfId="376" priority="378" stopIfTrue="1" operator="lessThan">
      <formula>0</formula>
    </cfRule>
  </conditionalFormatting>
  <conditionalFormatting sqref="AA18:AA19">
    <cfRule type="cellIs" dxfId="375" priority="377" stopIfTrue="1" operator="lessThan">
      <formula>0</formula>
    </cfRule>
  </conditionalFormatting>
  <conditionalFormatting sqref="AB18:AB19">
    <cfRule type="cellIs" dxfId="374" priority="376" stopIfTrue="1" operator="lessThan">
      <formula>0</formula>
    </cfRule>
  </conditionalFormatting>
  <conditionalFormatting sqref="AC10">
    <cfRule type="cellIs" dxfId="373" priority="375" stopIfTrue="1" operator="lessThan">
      <formula>0</formula>
    </cfRule>
  </conditionalFormatting>
  <conditionalFormatting sqref="AC11">
    <cfRule type="cellIs" dxfId="372" priority="374" stopIfTrue="1" operator="lessThan">
      <formula>0</formula>
    </cfRule>
  </conditionalFormatting>
  <conditionalFormatting sqref="AC13:AC14">
    <cfRule type="cellIs" dxfId="371" priority="373" stopIfTrue="1" operator="lessThan">
      <formula>0</formula>
    </cfRule>
  </conditionalFormatting>
  <conditionalFormatting sqref="AC18:AC19">
    <cfRule type="cellIs" dxfId="370" priority="372" stopIfTrue="1" operator="lessThan">
      <formula>0</formula>
    </cfRule>
  </conditionalFormatting>
  <conditionalFormatting sqref="AD9">
    <cfRule type="cellIs" dxfId="369" priority="371" stopIfTrue="1" operator="lessThan">
      <formula>0</formula>
    </cfRule>
  </conditionalFormatting>
  <conditionalFormatting sqref="AD11:AD14">
    <cfRule type="cellIs" dxfId="368" priority="370" stopIfTrue="1" operator="lessThan">
      <formula>0</formula>
    </cfRule>
  </conditionalFormatting>
  <conditionalFormatting sqref="AD18:AD19">
    <cfRule type="cellIs" dxfId="367" priority="369" stopIfTrue="1" operator="lessThan">
      <formula>0</formula>
    </cfRule>
  </conditionalFormatting>
  <conditionalFormatting sqref="AS57">
    <cfRule type="cellIs" dxfId="366" priority="7" stopIfTrue="1" operator="lessThan">
      <formula>0</formula>
    </cfRule>
  </conditionalFormatting>
  <conditionalFormatting sqref="AT57">
    <cfRule type="cellIs" dxfId="365" priority="6" stopIfTrue="1" operator="lessThan">
      <formula>0</formula>
    </cfRule>
  </conditionalFormatting>
  <conditionalFormatting sqref="AI9">
    <cfRule type="cellIs" dxfId="364" priority="365" stopIfTrue="1" operator="lessThan">
      <formula>0</formula>
    </cfRule>
  </conditionalFormatting>
  <conditionalFormatting sqref="AI11:AI14">
    <cfRule type="cellIs" dxfId="363" priority="364" stopIfTrue="1" operator="lessThan">
      <formula>0</formula>
    </cfRule>
  </conditionalFormatting>
  <conditionalFormatting sqref="AI18:AI19">
    <cfRule type="cellIs" dxfId="362" priority="363" stopIfTrue="1" operator="lessThan">
      <formula>0</formula>
    </cfRule>
  </conditionalFormatting>
  <conditionalFormatting sqref="AN9">
    <cfRule type="cellIs" dxfId="361" priority="362" stopIfTrue="1" operator="lessThan">
      <formula>0</formula>
    </cfRule>
  </conditionalFormatting>
  <conditionalFormatting sqref="AN11:AN14">
    <cfRule type="cellIs" dxfId="360" priority="361" stopIfTrue="1" operator="lessThan">
      <formula>0</formula>
    </cfRule>
  </conditionalFormatting>
  <conditionalFormatting sqref="AO10:AR10">
    <cfRule type="cellIs" dxfId="359" priority="360" stopIfTrue="1" operator="lessThan">
      <formula>0</formula>
    </cfRule>
  </conditionalFormatting>
  <conditionalFormatting sqref="AO11:AR11">
    <cfRule type="cellIs" dxfId="358" priority="359" stopIfTrue="1" operator="lessThan">
      <formula>0</formula>
    </cfRule>
  </conditionalFormatting>
  <conditionalFormatting sqref="AO13:AR14">
    <cfRule type="cellIs" dxfId="357" priority="358" stopIfTrue="1" operator="lessThan">
      <formula>0</formula>
    </cfRule>
  </conditionalFormatting>
  <conditionalFormatting sqref="AO18:AR19">
    <cfRule type="cellIs" dxfId="356" priority="356" stopIfTrue="1" operator="lessThan">
      <formula>0</formula>
    </cfRule>
  </conditionalFormatting>
  <conditionalFormatting sqref="AS9">
    <cfRule type="cellIs" dxfId="355" priority="355" stopIfTrue="1" operator="lessThan">
      <formula>0</formula>
    </cfRule>
  </conditionalFormatting>
  <conditionalFormatting sqref="AT9">
    <cfRule type="cellIs" dxfId="354" priority="354" stopIfTrue="1" operator="lessThan">
      <formula>0</formula>
    </cfRule>
  </conditionalFormatting>
  <conditionalFormatting sqref="AU9">
    <cfRule type="cellIs" dxfId="353" priority="353" stopIfTrue="1" operator="lessThan">
      <formula>0</formula>
    </cfRule>
  </conditionalFormatting>
  <conditionalFormatting sqref="AS11">
    <cfRule type="cellIs" dxfId="352" priority="352" stopIfTrue="1" operator="lessThan">
      <formula>0</formula>
    </cfRule>
  </conditionalFormatting>
  <conditionalFormatting sqref="AT11">
    <cfRule type="cellIs" dxfId="351" priority="351" stopIfTrue="1" operator="lessThan">
      <formula>0</formula>
    </cfRule>
  </conditionalFormatting>
  <conditionalFormatting sqref="AU11">
    <cfRule type="cellIs" dxfId="350" priority="350" stopIfTrue="1" operator="lessThan">
      <formula>0</formula>
    </cfRule>
  </conditionalFormatting>
  <conditionalFormatting sqref="AS12">
    <cfRule type="cellIs" dxfId="349" priority="349" stopIfTrue="1" operator="lessThan">
      <formula>0</formula>
    </cfRule>
  </conditionalFormatting>
  <conditionalFormatting sqref="AT12">
    <cfRule type="cellIs" dxfId="348" priority="348" stopIfTrue="1" operator="lessThan">
      <formula>0</formula>
    </cfRule>
  </conditionalFormatting>
  <conditionalFormatting sqref="AU12">
    <cfRule type="cellIs" dxfId="347" priority="347" stopIfTrue="1" operator="lessThan">
      <formula>0</formula>
    </cfRule>
  </conditionalFormatting>
  <conditionalFormatting sqref="AS13">
    <cfRule type="cellIs" dxfId="346" priority="346" stopIfTrue="1" operator="lessThan">
      <formula>0</formula>
    </cfRule>
  </conditionalFormatting>
  <conditionalFormatting sqref="AT13">
    <cfRule type="cellIs" dxfId="345" priority="345" stopIfTrue="1" operator="lessThan">
      <formula>0</formula>
    </cfRule>
  </conditionalFormatting>
  <conditionalFormatting sqref="AU13">
    <cfRule type="cellIs" dxfId="344" priority="344" stopIfTrue="1" operator="lessThan">
      <formula>0</formula>
    </cfRule>
  </conditionalFormatting>
  <conditionalFormatting sqref="AS14">
    <cfRule type="cellIs" dxfId="343" priority="343" stopIfTrue="1" operator="lessThan">
      <formula>0</formula>
    </cfRule>
  </conditionalFormatting>
  <conditionalFormatting sqref="AT14">
    <cfRule type="cellIs" dxfId="342" priority="342" stopIfTrue="1" operator="lessThan">
      <formula>0</formula>
    </cfRule>
  </conditionalFormatting>
  <conditionalFormatting sqref="AU14">
    <cfRule type="cellIs" dxfId="341" priority="341" stopIfTrue="1" operator="lessThan">
      <formula>0</formula>
    </cfRule>
  </conditionalFormatting>
  <conditionalFormatting sqref="AS18">
    <cfRule type="cellIs" dxfId="340" priority="340" stopIfTrue="1" operator="lessThan">
      <formula>0</formula>
    </cfRule>
  </conditionalFormatting>
  <conditionalFormatting sqref="AT18">
    <cfRule type="cellIs" dxfId="339" priority="339" stopIfTrue="1" operator="lessThan">
      <formula>0</formula>
    </cfRule>
  </conditionalFormatting>
  <conditionalFormatting sqref="AU18">
    <cfRule type="cellIs" dxfId="338" priority="338" stopIfTrue="1" operator="lessThan">
      <formula>0</formula>
    </cfRule>
  </conditionalFormatting>
  <conditionalFormatting sqref="AS19">
    <cfRule type="cellIs" dxfId="337" priority="337" stopIfTrue="1" operator="lessThan">
      <formula>0</formula>
    </cfRule>
  </conditionalFormatting>
  <conditionalFormatting sqref="AT19">
    <cfRule type="cellIs" dxfId="336" priority="336" stopIfTrue="1" operator="lessThan">
      <formula>0</formula>
    </cfRule>
  </conditionalFormatting>
  <conditionalFormatting sqref="AU19">
    <cfRule type="cellIs" dxfId="335" priority="335" stopIfTrue="1" operator="lessThan">
      <formula>0</formula>
    </cfRule>
  </conditionalFormatting>
  <conditionalFormatting sqref="J23">
    <cfRule type="cellIs" dxfId="334" priority="334" stopIfTrue="1" operator="lessThan">
      <formula>0</formula>
    </cfRule>
  </conditionalFormatting>
  <conditionalFormatting sqref="J26">
    <cfRule type="cellIs" dxfId="333" priority="333" stopIfTrue="1" operator="lessThan">
      <formula>0</formula>
    </cfRule>
  </conditionalFormatting>
  <conditionalFormatting sqref="J28">
    <cfRule type="cellIs" dxfId="332" priority="332" stopIfTrue="1" operator="lessThan">
      <formula>0</formula>
    </cfRule>
  </conditionalFormatting>
  <conditionalFormatting sqref="J30">
    <cfRule type="cellIs" dxfId="331" priority="331" stopIfTrue="1" operator="lessThan">
      <formula>0</formula>
    </cfRule>
  </conditionalFormatting>
  <conditionalFormatting sqref="J32">
    <cfRule type="cellIs" dxfId="330" priority="330" stopIfTrue="1" operator="lessThan">
      <formula>0</formula>
    </cfRule>
  </conditionalFormatting>
  <conditionalFormatting sqref="J34">
    <cfRule type="cellIs" dxfId="329" priority="329" stopIfTrue="1" operator="lessThan">
      <formula>0</formula>
    </cfRule>
  </conditionalFormatting>
  <conditionalFormatting sqref="J38">
    <cfRule type="cellIs" dxfId="328" priority="328" stopIfTrue="1" operator="lessThan">
      <formula>0</formula>
    </cfRule>
  </conditionalFormatting>
  <conditionalFormatting sqref="J41">
    <cfRule type="cellIs" dxfId="327" priority="327" stopIfTrue="1" operator="lessThan">
      <formula>0</formula>
    </cfRule>
  </conditionalFormatting>
  <conditionalFormatting sqref="J43">
    <cfRule type="cellIs" dxfId="326" priority="326" stopIfTrue="1" operator="lessThan">
      <formula>0</formula>
    </cfRule>
  </conditionalFormatting>
  <conditionalFormatting sqref="J47">
    <cfRule type="cellIs" dxfId="325" priority="325" stopIfTrue="1" operator="lessThan">
      <formula>0</formula>
    </cfRule>
  </conditionalFormatting>
  <conditionalFormatting sqref="J50">
    <cfRule type="cellIs" dxfId="324" priority="324" stopIfTrue="1" operator="lessThan">
      <formula>0</formula>
    </cfRule>
  </conditionalFormatting>
  <conditionalFormatting sqref="K24:O24">
    <cfRule type="cellIs" dxfId="323" priority="323" stopIfTrue="1" operator="lessThan">
      <formula>0</formula>
    </cfRule>
  </conditionalFormatting>
  <conditionalFormatting sqref="K27:O27">
    <cfRule type="cellIs" dxfId="322" priority="322" stopIfTrue="1" operator="lessThan">
      <formula>0</formula>
    </cfRule>
  </conditionalFormatting>
  <conditionalFormatting sqref="K31:O31">
    <cfRule type="cellIs" dxfId="321" priority="321" stopIfTrue="1" operator="lessThan">
      <formula>0</formula>
    </cfRule>
  </conditionalFormatting>
  <conditionalFormatting sqref="K35:O35">
    <cfRule type="cellIs" dxfId="320" priority="320" stopIfTrue="1" operator="lessThan">
      <formula>0</formula>
    </cfRule>
  </conditionalFormatting>
  <conditionalFormatting sqref="K39:O39">
    <cfRule type="cellIs" dxfId="319" priority="319" stopIfTrue="1" operator="lessThan">
      <formula>0</formula>
    </cfRule>
  </conditionalFormatting>
  <conditionalFormatting sqref="K42:O42">
    <cfRule type="cellIs" dxfId="318" priority="318" stopIfTrue="1" operator="lessThan">
      <formula>0</formula>
    </cfRule>
  </conditionalFormatting>
  <conditionalFormatting sqref="J36">
    <cfRule type="cellIs" dxfId="317" priority="317" stopIfTrue="1" operator="lessThan">
      <formula>0</formula>
    </cfRule>
  </conditionalFormatting>
  <conditionalFormatting sqref="K36:O36">
    <cfRule type="cellIs" dxfId="316" priority="316" stopIfTrue="1" operator="lessThan">
      <formula>0</formula>
    </cfRule>
  </conditionalFormatting>
  <conditionalFormatting sqref="J45">
    <cfRule type="cellIs" dxfId="315" priority="315" stopIfTrue="1" operator="lessThan">
      <formula>0</formula>
    </cfRule>
  </conditionalFormatting>
  <conditionalFormatting sqref="K45:O45">
    <cfRule type="cellIs" dxfId="314" priority="314" stopIfTrue="1" operator="lessThan">
      <formula>0</formula>
    </cfRule>
  </conditionalFormatting>
  <conditionalFormatting sqref="J46">
    <cfRule type="cellIs" dxfId="313" priority="313" stopIfTrue="1" operator="lessThan">
      <formula>0</formula>
    </cfRule>
  </conditionalFormatting>
  <conditionalFormatting sqref="K46:O46">
    <cfRule type="cellIs" dxfId="312" priority="312" stopIfTrue="1" operator="lessThan">
      <formula>0</formula>
    </cfRule>
  </conditionalFormatting>
  <conditionalFormatting sqref="J49">
    <cfRule type="cellIs" dxfId="311" priority="311" stopIfTrue="1" operator="lessThan">
      <formula>0</formula>
    </cfRule>
  </conditionalFormatting>
  <conditionalFormatting sqref="K49:O49">
    <cfRule type="cellIs" dxfId="310" priority="310" stopIfTrue="1" operator="lessThan">
      <formula>0</formula>
    </cfRule>
  </conditionalFormatting>
  <conditionalFormatting sqref="J51">
    <cfRule type="cellIs" dxfId="309" priority="309" stopIfTrue="1" operator="lessThan">
      <formula>0</formula>
    </cfRule>
  </conditionalFormatting>
  <conditionalFormatting sqref="K51:O51">
    <cfRule type="cellIs" dxfId="308" priority="308" stopIfTrue="1" operator="lessThan">
      <formula>0</formula>
    </cfRule>
  </conditionalFormatting>
  <conditionalFormatting sqref="J52">
    <cfRule type="cellIs" dxfId="307" priority="307" stopIfTrue="1" operator="lessThan">
      <formula>0</formula>
    </cfRule>
  </conditionalFormatting>
  <conditionalFormatting sqref="K52:O52">
    <cfRule type="cellIs" dxfId="306" priority="306" stopIfTrue="1" operator="lessThan">
      <formula>0</formula>
    </cfRule>
  </conditionalFormatting>
  <conditionalFormatting sqref="J53">
    <cfRule type="cellIs" dxfId="305" priority="305" stopIfTrue="1" operator="lessThan">
      <formula>0</formula>
    </cfRule>
  </conditionalFormatting>
  <conditionalFormatting sqref="K53:O53">
    <cfRule type="cellIs" dxfId="304" priority="304" stopIfTrue="1" operator="lessThan">
      <formula>0</formula>
    </cfRule>
  </conditionalFormatting>
  <conditionalFormatting sqref="P23">
    <cfRule type="cellIs" dxfId="303" priority="303" stopIfTrue="1" operator="lessThan">
      <formula>0</formula>
    </cfRule>
  </conditionalFormatting>
  <conditionalFormatting sqref="P26">
    <cfRule type="cellIs" dxfId="302" priority="302" stopIfTrue="1" operator="lessThan">
      <formula>0</formula>
    </cfRule>
  </conditionalFormatting>
  <conditionalFormatting sqref="P28">
    <cfRule type="cellIs" dxfId="301" priority="301" stopIfTrue="1" operator="lessThan">
      <formula>0</formula>
    </cfRule>
  </conditionalFormatting>
  <conditionalFormatting sqref="P30">
    <cfRule type="cellIs" dxfId="300" priority="300" stopIfTrue="1" operator="lessThan">
      <formula>0</formula>
    </cfRule>
  </conditionalFormatting>
  <conditionalFormatting sqref="P32">
    <cfRule type="cellIs" dxfId="299" priority="299" stopIfTrue="1" operator="lessThan">
      <formula>0</formula>
    </cfRule>
  </conditionalFormatting>
  <conditionalFormatting sqref="P34">
    <cfRule type="cellIs" dxfId="298" priority="298" stopIfTrue="1" operator="lessThan">
      <formula>0</formula>
    </cfRule>
  </conditionalFormatting>
  <conditionalFormatting sqref="P38">
    <cfRule type="cellIs" dxfId="297" priority="297" stopIfTrue="1" operator="lessThan">
      <formula>0</formula>
    </cfRule>
  </conditionalFormatting>
  <conditionalFormatting sqref="P41">
    <cfRule type="cellIs" dxfId="296" priority="296" stopIfTrue="1" operator="lessThan">
      <formula>0</formula>
    </cfRule>
  </conditionalFormatting>
  <conditionalFormatting sqref="P43">
    <cfRule type="cellIs" dxfId="295" priority="295" stopIfTrue="1" operator="lessThan">
      <formula>0</formula>
    </cfRule>
  </conditionalFormatting>
  <conditionalFormatting sqref="P47">
    <cfRule type="cellIs" dxfId="294" priority="294" stopIfTrue="1" operator="lessThan">
      <formula>0</formula>
    </cfRule>
  </conditionalFormatting>
  <conditionalFormatting sqref="P50">
    <cfRule type="cellIs" dxfId="293" priority="293" stopIfTrue="1" operator="lessThan">
      <formula>0</formula>
    </cfRule>
  </conditionalFormatting>
  <conditionalFormatting sqref="Q24:T24">
    <cfRule type="cellIs" dxfId="292" priority="292" stopIfTrue="1" operator="lessThan">
      <formula>0</formula>
    </cfRule>
  </conditionalFormatting>
  <conditionalFormatting sqref="Q27:T27">
    <cfRule type="cellIs" dxfId="291" priority="291" stopIfTrue="1" operator="lessThan">
      <formula>0</formula>
    </cfRule>
  </conditionalFormatting>
  <conditionalFormatting sqref="Q31:T31">
    <cfRule type="cellIs" dxfId="290" priority="290" stopIfTrue="1" operator="lessThan">
      <formula>0</formula>
    </cfRule>
  </conditionalFormatting>
  <conditionalFormatting sqref="Q35:T35">
    <cfRule type="cellIs" dxfId="289" priority="289" stopIfTrue="1" operator="lessThan">
      <formula>0</formula>
    </cfRule>
  </conditionalFormatting>
  <conditionalFormatting sqref="Q39:T39">
    <cfRule type="cellIs" dxfId="288" priority="288" stopIfTrue="1" operator="lessThan">
      <formula>0</formula>
    </cfRule>
  </conditionalFormatting>
  <conditionalFormatting sqref="Q42:T42">
    <cfRule type="cellIs" dxfId="287" priority="287" stopIfTrue="1" operator="lessThan">
      <formula>0</formula>
    </cfRule>
  </conditionalFormatting>
  <conditionalFormatting sqref="P36">
    <cfRule type="cellIs" dxfId="286" priority="286" stopIfTrue="1" operator="lessThan">
      <formula>0</formula>
    </cfRule>
  </conditionalFormatting>
  <conditionalFormatting sqref="Q36:T36">
    <cfRule type="cellIs" dxfId="285" priority="285" stopIfTrue="1" operator="lessThan">
      <formula>0</formula>
    </cfRule>
  </conditionalFormatting>
  <conditionalFormatting sqref="P45">
    <cfRule type="cellIs" dxfId="284" priority="284" stopIfTrue="1" operator="lessThan">
      <formula>0</formula>
    </cfRule>
  </conditionalFormatting>
  <conditionalFormatting sqref="Q45:T45">
    <cfRule type="cellIs" dxfId="283" priority="283" stopIfTrue="1" operator="lessThan">
      <formula>0</formula>
    </cfRule>
  </conditionalFormatting>
  <conditionalFormatting sqref="P46">
    <cfRule type="cellIs" dxfId="282" priority="282" stopIfTrue="1" operator="lessThan">
      <formula>0</formula>
    </cfRule>
  </conditionalFormatting>
  <conditionalFormatting sqref="Q46:T46">
    <cfRule type="cellIs" dxfId="281" priority="281" stopIfTrue="1" operator="lessThan">
      <formula>0</formula>
    </cfRule>
  </conditionalFormatting>
  <conditionalFormatting sqref="P49">
    <cfRule type="cellIs" dxfId="280" priority="280" stopIfTrue="1" operator="lessThan">
      <formula>0</formula>
    </cfRule>
  </conditionalFormatting>
  <conditionalFormatting sqref="Q49:T49">
    <cfRule type="cellIs" dxfId="279" priority="279" stopIfTrue="1" operator="lessThan">
      <formula>0</formula>
    </cfRule>
  </conditionalFormatting>
  <conditionalFormatting sqref="P51">
    <cfRule type="cellIs" dxfId="278" priority="278" stopIfTrue="1" operator="lessThan">
      <formula>0</formula>
    </cfRule>
  </conditionalFormatting>
  <conditionalFormatting sqref="Q51:T51">
    <cfRule type="cellIs" dxfId="277" priority="277" stopIfTrue="1" operator="lessThan">
      <formula>0</formula>
    </cfRule>
  </conditionalFormatting>
  <conditionalFormatting sqref="P52">
    <cfRule type="cellIs" dxfId="276" priority="276" stopIfTrue="1" operator="lessThan">
      <formula>0</formula>
    </cfRule>
  </conditionalFormatting>
  <conditionalFormatting sqref="Q52:T52">
    <cfRule type="cellIs" dxfId="275" priority="275" stopIfTrue="1" operator="lessThan">
      <formula>0</formula>
    </cfRule>
  </conditionalFormatting>
  <conditionalFormatting sqref="P53">
    <cfRule type="cellIs" dxfId="274" priority="274" stopIfTrue="1" operator="lessThan">
      <formula>0</formula>
    </cfRule>
  </conditionalFormatting>
  <conditionalFormatting sqref="Q53:T53">
    <cfRule type="cellIs" dxfId="273" priority="273" stopIfTrue="1" operator="lessThan">
      <formula>0</formula>
    </cfRule>
  </conditionalFormatting>
  <conditionalFormatting sqref="U23">
    <cfRule type="cellIs" dxfId="272" priority="272" stopIfTrue="1" operator="lessThan">
      <formula>0</formula>
    </cfRule>
  </conditionalFormatting>
  <conditionalFormatting sqref="U26">
    <cfRule type="cellIs" dxfId="271" priority="271" stopIfTrue="1" operator="lessThan">
      <formula>0</formula>
    </cfRule>
  </conditionalFormatting>
  <conditionalFormatting sqref="U28">
    <cfRule type="cellIs" dxfId="270" priority="270" stopIfTrue="1" operator="lessThan">
      <formula>0</formula>
    </cfRule>
  </conditionalFormatting>
  <conditionalFormatting sqref="U30">
    <cfRule type="cellIs" dxfId="269" priority="269" stopIfTrue="1" operator="lessThan">
      <formula>0</formula>
    </cfRule>
  </conditionalFormatting>
  <conditionalFormatting sqref="U32">
    <cfRule type="cellIs" dxfId="268" priority="268" stopIfTrue="1" operator="lessThan">
      <formula>0</formula>
    </cfRule>
  </conditionalFormatting>
  <conditionalFormatting sqref="U34">
    <cfRule type="cellIs" dxfId="267" priority="267" stopIfTrue="1" operator="lessThan">
      <formula>0</formula>
    </cfRule>
  </conditionalFormatting>
  <conditionalFormatting sqref="U38">
    <cfRule type="cellIs" dxfId="266" priority="266" stopIfTrue="1" operator="lessThan">
      <formula>0</formula>
    </cfRule>
  </conditionalFormatting>
  <conditionalFormatting sqref="U41">
    <cfRule type="cellIs" dxfId="265" priority="265" stopIfTrue="1" operator="lessThan">
      <formula>0</formula>
    </cfRule>
  </conditionalFormatting>
  <conditionalFormatting sqref="U43">
    <cfRule type="cellIs" dxfId="264" priority="264" stopIfTrue="1" operator="lessThan">
      <formula>0</formula>
    </cfRule>
  </conditionalFormatting>
  <conditionalFormatting sqref="U47">
    <cfRule type="cellIs" dxfId="263" priority="263" stopIfTrue="1" operator="lessThan">
      <formula>0</formula>
    </cfRule>
  </conditionalFormatting>
  <conditionalFormatting sqref="U50">
    <cfRule type="cellIs" dxfId="262" priority="262" stopIfTrue="1" operator="lessThan">
      <formula>0</formula>
    </cfRule>
  </conditionalFormatting>
  <conditionalFormatting sqref="V24:W24">
    <cfRule type="cellIs" dxfId="261" priority="261" stopIfTrue="1" operator="lessThan">
      <formula>0</formula>
    </cfRule>
  </conditionalFormatting>
  <conditionalFormatting sqref="V27:W27">
    <cfRule type="cellIs" dxfId="260" priority="260" stopIfTrue="1" operator="lessThan">
      <formula>0</formula>
    </cfRule>
  </conditionalFormatting>
  <conditionalFormatting sqref="V31:W31">
    <cfRule type="cellIs" dxfId="259" priority="259" stopIfTrue="1" operator="lessThan">
      <formula>0</formula>
    </cfRule>
  </conditionalFormatting>
  <conditionalFormatting sqref="V35:W35">
    <cfRule type="cellIs" dxfId="258" priority="258" stopIfTrue="1" operator="lessThan">
      <formula>0</formula>
    </cfRule>
  </conditionalFormatting>
  <conditionalFormatting sqref="V39:W39">
    <cfRule type="cellIs" dxfId="257" priority="257" stopIfTrue="1" operator="lessThan">
      <formula>0</formula>
    </cfRule>
  </conditionalFormatting>
  <conditionalFormatting sqref="V42:W42">
    <cfRule type="cellIs" dxfId="256" priority="256" stopIfTrue="1" operator="lessThan">
      <formula>0</formula>
    </cfRule>
  </conditionalFormatting>
  <conditionalFormatting sqref="U36">
    <cfRule type="cellIs" dxfId="255" priority="255" stopIfTrue="1" operator="lessThan">
      <formula>0</formula>
    </cfRule>
  </conditionalFormatting>
  <conditionalFormatting sqref="V36:W36">
    <cfRule type="cellIs" dxfId="254" priority="254" stopIfTrue="1" operator="lessThan">
      <formula>0</formula>
    </cfRule>
  </conditionalFormatting>
  <conditionalFormatting sqref="U45">
    <cfRule type="cellIs" dxfId="253" priority="253" stopIfTrue="1" operator="lessThan">
      <formula>0</formula>
    </cfRule>
  </conditionalFormatting>
  <conditionalFormatting sqref="V45:W45">
    <cfRule type="cellIs" dxfId="252" priority="252" stopIfTrue="1" operator="lessThan">
      <formula>0</formula>
    </cfRule>
  </conditionalFormatting>
  <conditionalFormatting sqref="U46">
    <cfRule type="cellIs" dxfId="251" priority="251" stopIfTrue="1" operator="lessThan">
      <formula>0</formula>
    </cfRule>
  </conditionalFormatting>
  <conditionalFormatting sqref="V46:W46">
    <cfRule type="cellIs" dxfId="250" priority="250" stopIfTrue="1" operator="lessThan">
      <formula>0</formula>
    </cfRule>
  </conditionalFormatting>
  <conditionalFormatting sqref="U49">
    <cfRule type="cellIs" dxfId="249" priority="249" stopIfTrue="1" operator="lessThan">
      <formula>0</formula>
    </cfRule>
  </conditionalFormatting>
  <conditionalFormatting sqref="V49:W49">
    <cfRule type="cellIs" dxfId="248" priority="248" stopIfTrue="1" operator="lessThan">
      <formula>0</formula>
    </cfRule>
  </conditionalFormatting>
  <conditionalFormatting sqref="U51">
    <cfRule type="cellIs" dxfId="247" priority="247" stopIfTrue="1" operator="lessThan">
      <formula>0</formula>
    </cfRule>
  </conditionalFormatting>
  <conditionalFormatting sqref="V51:W51">
    <cfRule type="cellIs" dxfId="246" priority="246" stopIfTrue="1" operator="lessThan">
      <formula>0</formula>
    </cfRule>
  </conditionalFormatting>
  <conditionalFormatting sqref="U52">
    <cfRule type="cellIs" dxfId="245" priority="245" stopIfTrue="1" operator="lessThan">
      <formula>0</formula>
    </cfRule>
  </conditionalFormatting>
  <conditionalFormatting sqref="V52:W52">
    <cfRule type="cellIs" dxfId="244" priority="244" stopIfTrue="1" operator="lessThan">
      <formula>0</formula>
    </cfRule>
  </conditionalFormatting>
  <conditionalFormatting sqref="U53">
    <cfRule type="cellIs" dxfId="243" priority="243" stopIfTrue="1" operator="lessThan">
      <formula>0</formula>
    </cfRule>
  </conditionalFormatting>
  <conditionalFormatting sqref="V53:W53">
    <cfRule type="cellIs" dxfId="242" priority="242" stopIfTrue="1" operator="lessThan">
      <formula>0</formula>
    </cfRule>
  </conditionalFormatting>
  <conditionalFormatting sqref="X23">
    <cfRule type="cellIs" dxfId="241" priority="241" stopIfTrue="1" operator="lessThan">
      <formula>0</formula>
    </cfRule>
  </conditionalFormatting>
  <conditionalFormatting sqref="X26">
    <cfRule type="cellIs" dxfId="240" priority="240" stopIfTrue="1" operator="lessThan">
      <formula>0</formula>
    </cfRule>
  </conditionalFormatting>
  <conditionalFormatting sqref="X28">
    <cfRule type="cellIs" dxfId="239" priority="239" stopIfTrue="1" operator="lessThan">
      <formula>0</formula>
    </cfRule>
  </conditionalFormatting>
  <conditionalFormatting sqref="X30">
    <cfRule type="cellIs" dxfId="238" priority="238" stopIfTrue="1" operator="lessThan">
      <formula>0</formula>
    </cfRule>
  </conditionalFormatting>
  <conditionalFormatting sqref="X32">
    <cfRule type="cellIs" dxfId="237" priority="237" stopIfTrue="1" operator="lessThan">
      <formula>0</formula>
    </cfRule>
  </conditionalFormatting>
  <conditionalFormatting sqref="X34">
    <cfRule type="cellIs" dxfId="236" priority="236" stopIfTrue="1" operator="lessThan">
      <formula>0</formula>
    </cfRule>
  </conditionalFormatting>
  <conditionalFormatting sqref="X38">
    <cfRule type="cellIs" dxfId="235" priority="235" stopIfTrue="1" operator="lessThan">
      <formula>0</formula>
    </cfRule>
  </conditionalFormatting>
  <conditionalFormatting sqref="X41">
    <cfRule type="cellIs" dxfId="234" priority="234" stopIfTrue="1" operator="lessThan">
      <formula>0</formula>
    </cfRule>
  </conditionalFormatting>
  <conditionalFormatting sqref="X43">
    <cfRule type="cellIs" dxfId="233" priority="233" stopIfTrue="1" operator="lessThan">
      <formula>0</formula>
    </cfRule>
  </conditionalFormatting>
  <conditionalFormatting sqref="X47">
    <cfRule type="cellIs" dxfId="232" priority="232" stopIfTrue="1" operator="lessThan">
      <formula>0</formula>
    </cfRule>
  </conditionalFormatting>
  <conditionalFormatting sqref="X50">
    <cfRule type="cellIs" dxfId="231" priority="231" stopIfTrue="1" operator="lessThan">
      <formula>0</formula>
    </cfRule>
  </conditionalFormatting>
  <conditionalFormatting sqref="Y24:Z24">
    <cfRule type="cellIs" dxfId="230" priority="230" stopIfTrue="1" operator="lessThan">
      <formula>0</formula>
    </cfRule>
  </conditionalFormatting>
  <conditionalFormatting sqref="Y27:Z27">
    <cfRule type="cellIs" dxfId="229" priority="229" stopIfTrue="1" operator="lessThan">
      <formula>0</formula>
    </cfRule>
  </conditionalFormatting>
  <conditionalFormatting sqref="Y31:Z31">
    <cfRule type="cellIs" dxfId="228" priority="228" stopIfTrue="1" operator="lessThan">
      <formula>0</formula>
    </cfRule>
  </conditionalFormatting>
  <conditionalFormatting sqref="Y35:Z35">
    <cfRule type="cellIs" dxfId="227" priority="227" stopIfTrue="1" operator="lessThan">
      <formula>0</formula>
    </cfRule>
  </conditionalFormatting>
  <conditionalFormatting sqref="Y39:Z39">
    <cfRule type="cellIs" dxfId="226" priority="226" stopIfTrue="1" operator="lessThan">
      <formula>0</formula>
    </cfRule>
  </conditionalFormatting>
  <conditionalFormatting sqref="Y42:Z42">
    <cfRule type="cellIs" dxfId="225" priority="225" stopIfTrue="1" operator="lessThan">
      <formula>0</formula>
    </cfRule>
  </conditionalFormatting>
  <conditionalFormatting sqref="X36">
    <cfRule type="cellIs" dxfId="224" priority="224" stopIfTrue="1" operator="lessThan">
      <formula>0</formula>
    </cfRule>
  </conditionalFormatting>
  <conditionalFormatting sqref="Y36:Z36">
    <cfRule type="cellIs" dxfId="223" priority="223" stopIfTrue="1" operator="lessThan">
      <formula>0</formula>
    </cfRule>
  </conditionalFormatting>
  <conditionalFormatting sqref="X45">
    <cfRule type="cellIs" dxfId="222" priority="222" stopIfTrue="1" operator="lessThan">
      <formula>0</formula>
    </cfRule>
  </conditionalFormatting>
  <conditionalFormatting sqref="Y45:Z45">
    <cfRule type="cellIs" dxfId="221" priority="221" stopIfTrue="1" operator="lessThan">
      <formula>0</formula>
    </cfRule>
  </conditionalFormatting>
  <conditionalFormatting sqref="X46">
    <cfRule type="cellIs" dxfId="220" priority="220" stopIfTrue="1" operator="lessThan">
      <formula>0</formula>
    </cfRule>
  </conditionalFormatting>
  <conditionalFormatting sqref="Y46:Z46">
    <cfRule type="cellIs" dxfId="219" priority="219" stopIfTrue="1" operator="lessThan">
      <formula>0</formula>
    </cfRule>
  </conditionalFormatting>
  <conditionalFormatting sqref="X49">
    <cfRule type="cellIs" dxfId="218" priority="218" stopIfTrue="1" operator="lessThan">
      <formula>0</formula>
    </cfRule>
  </conditionalFormatting>
  <conditionalFormatting sqref="Y49:Z49">
    <cfRule type="cellIs" dxfId="217" priority="217" stopIfTrue="1" operator="lessThan">
      <formula>0</formula>
    </cfRule>
  </conditionalFormatting>
  <conditionalFormatting sqref="X51">
    <cfRule type="cellIs" dxfId="216" priority="216" stopIfTrue="1" operator="lessThan">
      <formula>0</formula>
    </cfRule>
  </conditionalFormatting>
  <conditionalFormatting sqref="Y51:Z51">
    <cfRule type="cellIs" dxfId="215" priority="215" stopIfTrue="1" operator="lessThan">
      <formula>0</formula>
    </cfRule>
  </conditionalFormatting>
  <conditionalFormatting sqref="X52">
    <cfRule type="cellIs" dxfId="214" priority="214" stopIfTrue="1" operator="lessThan">
      <formula>0</formula>
    </cfRule>
  </conditionalFormatting>
  <conditionalFormatting sqref="Y52:Z52">
    <cfRule type="cellIs" dxfId="213" priority="213" stopIfTrue="1" operator="lessThan">
      <formula>0</formula>
    </cfRule>
  </conditionalFormatting>
  <conditionalFormatting sqref="X53">
    <cfRule type="cellIs" dxfId="212" priority="212" stopIfTrue="1" operator="lessThan">
      <formula>0</formula>
    </cfRule>
  </conditionalFormatting>
  <conditionalFormatting sqref="Y53:Z53">
    <cfRule type="cellIs" dxfId="211" priority="211" stopIfTrue="1" operator="lessThan">
      <formula>0</formula>
    </cfRule>
  </conditionalFormatting>
  <conditionalFormatting sqref="AA23">
    <cfRule type="cellIs" dxfId="210" priority="210" stopIfTrue="1" operator="lessThan">
      <formula>0</formula>
    </cfRule>
  </conditionalFormatting>
  <conditionalFormatting sqref="AA26">
    <cfRule type="cellIs" dxfId="209" priority="209" stopIfTrue="1" operator="lessThan">
      <formula>0</formula>
    </cfRule>
  </conditionalFormatting>
  <conditionalFormatting sqref="AA28">
    <cfRule type="cellIs" dxfId="208" priority="208" stopIfTrue="1" operator="lessThan">
      <formula>0</formula>
    </cfRule>
  </conditionalFormatting>
  <conditionalFormatting sqref="AA30">
    <cfRule type="cellIs" dxfId="207" priority="207" stopIfTrue="1" operator="lessThan">
      <formula>0</formula>
    </cfRule>
  </conditionalFormatting>
  <conditionalFormatting sqref="AA32">
    <cfRule type="cellIs" dxfId="206" priority="206" stopIfTrue="1" operator="lessThan">
      <formula>0</formula>
    </cfRule>
  </conditionalFormatting>
  <conditionalFormatting sqref="AA34">
    <cfRule type="cellIs" dxfId="205" priority="205" stopIfTrue="1" operator="lessThan">
      <formula>0</formula>
    </cfRule>
  </conditionalFormatting>
  <conditionalFormatting sqref="AA38">
    <cfRule type="cellIs" dxfId="204" priority="204" stopIfTrue="1" operator="lessThan">
      <formula>0</formula>
    </cfRule>
  </conditionalFormatting>
  <conditionalFormatting sqref="AA41">
    <cfRule type="cellIs" dxfId="203" priority="203" stopIfTrue="1" operator="lessThan">
      <formula>0</formula>
    </cfRule>
  </conditionalFormatting>
  <conditionalFormatting sqref="AA43">
    <cfRule type="cellIs" dxfId="202" priority="202" stopIfTrue="1" operator="lessThan">
      <formula>0</formula>
    </cfRule>
  </conditionalFormatting>
  <conditionalFormatting sqref="AA47">
    <cfRule type="cellIs" dxfId="201" priority="201" stopIfTrue="1" operator="lessThan">
      <formula>0</formula>
    </cfRule>
  </conditionalFormatting>
  <conditionalFormatting sqref="AA50">
    <cfRule type="cellIs" dxfId="200" priority="200" stopIfTrue="1" operator="lessThan">
      <formula>0</formula>
    </cfRule>
  </conditionalFormatting>
  <conditionalFormatting sqref="AB24:AC24">
    <cfRule type="cellIs" dxfId="199" priority="199" stopIfTrue="1" operator="lessThan">
      <formula>0</formula>
    </cfRule>
  </conditionalFormatting>
  <conditionalFormatting sqref="AB27:AC27">
    <cfRule type="cellIs" dxfId="198" priority="198" stopIfTrue="1" operator="lessThan">
      <formula>0</formula>
    </cfRule>
  </conditionalFormatting>
  <conditionalFormatting sqref="AB31:AC31">
    <cfRule type="cellIs" dxfId="197" priority="197" stopIfTrue="1" operator="lessThan">
      <formula>0</formula>
    </cfRule>
  </conditionalFormatting>
  <conditionalFormatting sqref="AB35:AC35">
    <cfRule type="cellIs" dxfId="196" priority="196" stopIfTrue="1" operator="lessThan">
      <formula>0</formula>
    </cfRule>
  </conditionalFormatting>
  <conditionalFormatting sqref="AB39:AC39">
    <cfRule type="cellIs" dxfId="195" priority="195" stopIfTrue="1" operator="lessThan">
      <formula>0</formula>
    </cfRule>
  </conditionalFormatting>
  <conditionalFormatting sqref="AB42:AC42">
    <cfRule type="cellIs" dxfId="194" priority="194" stopIfTrue="1" operator="lessThan">
      <formula>0</formula>
    </cfRule>
  </conditionalFormatting>
  <conditionalFormatting sqref="AA36">
    <cfRule type="cellIs" dxfId="193" priority="193" stopIfTrue="1" operator="lessThan">
      <formula>0</formula>
    </cfRule>
  </conditionalFormatting>
  <conditionalFormatting sqref="AB36:AC36">
    <cfRule type="cellIs" dxfId="192" priority="192" stopIfTrue="1" operator="lessThan">
      <formula>0</formula>
    </cfRule>
  </conditionalFormatting>
  <conditionalFormatting sqref="AA45">
    <cfRule type="cellIs" dxfId="191" priority="191" stopIfTrue="1" operator="lessThan">
      <formula>0</formula>
    </cfRule>
  </conditionalFormatting>
  <conditionalFormatting sqref="AB45:AC45">
    <cfRule type="cellIs" dxfId="190" priority="190" stopIfTrue="1" operator="lessThan">
      <formula>0</formula>
    </cfRule>
  </conditionalFormatting>
  <conditionalFormatting sqref="AA46">
    <cfRule type="cellIs" dxfId="189" priority="189" stopIfTrue="1" operator="lessThan">
      <formula>0</formula>
    </cfRule>
  </conditionalFormatting>
  <conditionalFormatting sqref="AB46:AC46">
    <cfRule type="cellIs" dxfId="188" priority="188" stopIfTrue="1" operator="lessThan">
      <formula>0</formula>
    </cfRule>
  </conditionalFormatting>
  <conditionalFormatting sqref="AA49">
    <cfRule type="cellIs" dxfId="187" priority="187" stopIfTrue="1" operator="lessThan">
      <formula>0</formula>
    </cfRule>
  </conditionalFormatting>
  <conditionalFormatting sqref="AB49:AC49">
    <cfRule type="cellIs" dxfId="186" priority="186" stopIfTrue="1" operator="lessThan">
      <formula>0</formula>
    </cfRule>
  </conditionalFormatting>
  <conditionalFormatting sqref="AA51">
    <cfRule type="cellIs" dxfId="185" priority="185" stopIfTrue="1" operator="lessThan">
      <formula>0</formula>
    </cfRule>
  </conditionalFormatting>
  <conditionalFormatting sqref="AB51:AC51">
    <cfRule type="cellIs" dxfId="184" priority="184" stopIfTrue="1" operator="lessThan">
      <formula>0</formula>
    </cfRule>
  </conditionalFormatting>
  <conditionalFormatting sqref="AA52">
    <cfRule type="cellIs" dxfId="183" priority="183" stopIfTrue="1" operator="lessThan">
      <formula>0</formula>
    </cfRule>
  </conditionalFormatting>
  <conditionalFormatting sqref="AB52:AC52">
    <cfRule type="cellIs" dxfId="182" priority="182" stopIfTrue="1" operator="lessThan">
      <formula>0</formula>
    </cfRule>
  </conditionalFormatting>
  <conditionalFormatting sqref="AA53">
    <cfRule type="cellIs" dxfId="181" priority="181" stopIfTrue="1" operator="lessThan">
      <formula>0</formula>
    </cfRule>
  </conditionalFormatting>
  <conditionalFormatting sqref="AB53:AC53">
    <cfRule type="cellIs" dxfId="180" priority="180" stopIfTrue="1" operator="lessThan">
      <formula>0</formula>
    </cfRule>
  </conditionalFormatting>
  <conditionalFormatting sqref="AN23">
    <cfRule type="cellIs" dxfId="179" priority="179" stopIfTrue="1" operator="lessThan">
      <formula>0</formula>
    </cfRule>
  </conditionalFormatting>
  <conditionalFormatting sqref="AN26">
    <cfRule type="cellIs" dxfId="178" priority="178" stopIfTrue="1" operator="lessThan">
      <formula>0</formula>
    </cfRule>
  </conditionalFormatting>
  <conditionalFormatting sqref="AN28">
    <cfRule type="cellIs" dxfId="177" priority="177" stopIfTrue="1" operator="lessThan">
      <formula>0</formula>
    </cfRule>
  </conditionalFormatting>
  <conditionalFormatting sqref="AN30">
    <cfRule type="cellIs" dxfId="176" priority="176" stopIfTrue="1" operator="lessThan">
      <formula>0</formula>
    </cfRule>
  </conditionalFormatting>
  <conditionalFormatting sqref="AN32">
    <cfRule type="cellIs" dxfId="175" priority="175" stopIfTrue="1" operator="lessThan">
      <formula>0</formula>
    </cfRule>
  </conditionalFormatting>
  <conditionalFormatting sqref="AN34">
    <cfRule type="cellIs" dxfId="174" priority="174" stopIfTrue="1" operator="lessThan">
      <formula>0</formula>
    </cfRule>
  </conditionalFormatting>
  <conditionalFormatting sqref="AN38">
    <cfRule type="cellIs" dxfId="173" priority="173" stopIfTrue="1" operator="lessThan">
      <formula>0</formula>
    </cfRule>
  </conditionalFormatting>
  <conditionalFormatting sqref="AN41">
    <cfRule type="cellIs" dxfId="172" priority="172" stopIfTrue="1" operator="lessThan">
      <formula>0</formula>
    </cfRule>
  </conditionalFormatting>
  <conditionalFormatting sqref="AN43">
    <cfRule type="cellIs" dxfId="171" priority="171" stopIfTrue="1" operator="lessThan">
      <formula>0</formula>
    </cfRule>
  </conditionalFormatting>
  <conditionalFormatting sqref="AN47">
    <cfRule type="cellIs" dxfId="170" priority="170" stopIfTrue="1" operator="lessThan">
      <formula>0</formula>
    </cfRule>
  </conditionalFormatting>
  <conditionalFormatting sqref="AN50">
    <cfRule type="cellIs" dxfId="169" priority="169" stopIfTrue="1" operator="lessThan">
      <formula>0</formula>
    </cfRule>
  </conditionalFormatting>
  <conditionalFormatting sqref="AO24:AR24">
    <cfRule type="cellIs" dxfId="168" priority="168" stopIfTrue="1" operator="lessThan">
      <formula>0</formula>
    </cfRule>
  </conditionalFormatting>
  <conditionalFormatting sqref="AO27:AR27">
    <cfRule type="cellIs" dxfId="167" priority="167" stopIfTrue="1" operator="lessThan">
      <formula>0</formula>
    </cfRule>
  </conditionalFormatting>
  <conditionalFormatting sqref="AO31:AR31">
    <cfRule type="cellIs" dxfId="166" priority="166" stopIfTrue="1" operator="lessThan">
      <formula>0</formula>
    </cfRule>
  </conditionalFormatting>
  <conditionalFormatting sqref="AO35:AR35">
    <cfRule type="cellIs" dxfId="165" priority="165" stopIfTrue="1" operator="lessThan">
      <formula>0</formula>
    </cfRule>
  </conditionalFormatting>
  <conditionalFormatting sqref="AO39:AR39">
    <cfRule type="cellIs" dxfId="164" priority="164" stopIfTrue="1" operator="lessThan">
      <formula>0</formula>
    </cfRule>
  </conditionalFormatting>
  <conditionalFormatting sqref="AO42:AR42">
    <cfRule type="cellIs" dxfId="163" priority="163" stopIfTrue="1" operator="lessThan">
      <formula>0</formula>
    </cfRule>
  </conditionalFormatting>
  <conditionalFormatting sqref="AN36">
    <cfRule type="cellIs" dxfId="162" priority="162" stopIfTrue="1" operator="lessThan">
      <formula>0</formula>
    </cfRule>
  </conditionalFormatting>
  <conditionalFormatting sqref="AO36:AR36">
    <cfRule type="cellIs" dxfId="161" priority="161" stopIfTrue="1" operator="lessThan">
      <formula>0</formula>
    </cfRule>
  </conditionalFormatting>
  <conditionalFormatting sqref="AN45">
    <cfRule type="cellIs" dxfId="160" priority="160" stopIfTrue="1" operator="lessThan">
      <formula>0</formula>
    </cfRule>
  </conditionalFormatting>
  <conditionalFormatting sqref="AO45:AR45">
    <cfRule type="cellIs" dxfId="159" priority="159" stopIfTrue="1" operator="lessThan">
      <formula>0</formula>
    </cfRule>
  </conditionalFormatting>
  <conditionalFormatting sqref="AN46">
    <cfRule type="cellIs" dxfId="158" priority="158" stopIfTrue="1" operator="lessThan">
      <formula>0</formula>
    </cfRule>
  </conditionalFormatting>
  <conditionalFormatting sqref="AO46:AR46">
    <cfRule type="cellIs" dxfId="157" priority="157" stopIfTrue="1" operator="lessThan">
      <formula>0</formula>
    </cfRule>
  </conditionalFormatting>
  <conditionalFormatting sqref="AN49">
    <cfRule type="cellIs" dxfId="156" priority="156" stopIfTrue="1" operator="lessThan">
      <formula>0</formula>
    </cfRule>
  </conditionalFormatting>
  <conditionalFormatting sqref="AO49:AR49">
    <cfRule type="cellIs" dxfId="155" priority="155" stopIfTrue="1" operator="lessThan">
      <formula>0</formula>
    </cfRule>
  </conditionalFormatting>
  <conditionalFormatting sqref="AN51">
    <cfRule type="cellIs" dxfId="154" priority="154" stopIfTrue="1" operator="lessThan">
      <formula>0</formula>
    </cfRule>
  </conditionalFormatting>
  <conditionalFormatting sqref="AO51:AR51">
    <cfRule type="cellIs" dxfId="153" priority="153" stopIfTrue="1" operator="lessThan">
      <formula>0</formula>
    </cfRule>
  </conditionalFormatting>
  <conditionalFormatting sqref="AN52">
    <cfRule type="cellIs" dxfId="152" priority="152" stopIfTrue="1" operator="lessThan">
      <formula>0</formula>
    </cfRule>
  </conditionalFormatting>
  <conditionalFormatting sqref="AO52:AR52">
    <cfRule type="cellIs" dxfId="151" priority="151" stopIfTrue="1" operator="lessThan">
      <formula>0</formula>
    </cfRule>
  </conditionalFormatting>
  <conditionalFormatting sqref="AN53">
    <cfRule type="cellIs" dxfId="150" priority="150" stopIfTrue="1" operator="lessThan">
      <formula>0</formula>
    </cfRule>
  </conditionalFormatting>
  <conditionalFormatting sqref="AO53:AR53">
    <cfRule type="cellIs" dxfId="149" priority="149" stopIfTrue="1" operator="lessThan">
      <formula>0</formula>
    </cfRule>
  </conditionalFormatting>
  <conditionalFormatting sqref="AD23">
    <cfRule type="cellIs" dxfId="148" priority="148" stopIfTrue="1" operator="lessThan">
      <formula>0</formula>
    </cfRule>
  </conditionalFormatting>
  <conditionalFormatting sqref="AD26">
    <cfRule type="cellIs" dxfId="147" priority="147" stopIfTrue="1" operator="lessThan">
      <formula>0</formula>
    </cfRule>
  </conditionalFormatting>
  <conditionalFormatting sqref="AD28">
    <cfRule type="cellIs" dxfId="146" priority="146" stopIfTrue="1" operator="lessThan">
      <formula>0</formula>
    </cfRule>
  </conditionalFormatting>
  <conditionalFormatting sqref="AD30">
    <cfRule type="cellIs" dxfId="145" priority="145" stopIfTrue="1" operator="lessThan">
      <formula>0</formula>
    </cfRule>
  </conditionalFormatting>
  <conditionalFormatting sqref="AD32">
    <cfRule type="cellIs" dxfId="144" priority="144" stopIfTrue="1" operator="lessThan">
      <formula>0</formula>
    </cfRule>
  </conditionalFormatting>
  <conditionalFormatting sqref="AD34">
    <cfRule type="cellIs" dxfId="143" priority="143" stopIfTrue="1" operator="lessThan">
      <formula>0</formula>
    </cfRule>
  </conditionalFormatting>
  <conditionalFormatting sqref="AD38">
    <cfRule type="cellIs" dxfId="142" priority="142" stopIfTrue="1" operator="lessThan">
      <formula>0</formula>
    </cfRule>
  </conditionalFormatting>
  <conditionalFormatting sqref="AD41">
    <cfRule type="cellIs" dxfId="141" priority="141" stopIfTrue="1" operator="lessThan">
      <formula>0</formula>
    </cfRule>
  </conditionalFormatting>
  <conditionalFormatting sqref="AD47">
    <cfRule type="cellIs" dxfId="140" priority="139" stopIfTrue="1" operator="lessThan">
      <formula>0</formula>
    </cfRule>
  </conditionalFormatting>
  <conditionalFormatting sqref="AD50">
    <cfRule type="cellIs" dxfId="139" priority="138" stopIfTrue="1" operator="lessThan">
      <formula>0</formula>
    </cfRule>
  </conditionalFormatting>
  <conditionalFormatting sqref="AD36">
    <cfRule type="cellIs" dxfId="138" priority="137" stopIfTrue="1" operator="lessThan">
      <formula>0</formula>
    </cfRule>
  </conditionalFormatting>
  <conditionalFormatting sqref="AD45">
    <cfRule type="cellIs" dxfId="137" priority="136" stopIfTrue="1" operator="lessThan">
      <formula>0</formula>
    </cfRule>
  </conditionalFormatting>
  <conditionalFormatting sqref="AD46">
    <cfRule type="cellIs" dxfId="136" priority="135" stopIfTrue="1" operator="lessThan">
      <formula>0</formula>
    </cfRule>
  </conditionalFormatting>
  <conditionalFormatting sqref="AD49">
    <cfRule type="cellIs" dxfId="135" priority="134" stopIfTrue="1" operator="lessThan">
      <formula>0</formula>
    </cfRule>
  </conditionalFormatting>
  <conditionalFormatting sqref="AD51">
    <cfRule type="cellIs" dxfId="134" priority="133" stopIfTrue="1" operator="lessThan">
      <formula>0</formula>
    </cfRule>
  </conditionalFormatting>
  <conditionalFormatting sqref="AD52">
    <cfRule type="cellIs" dxfId="133" priority="132" stopIfTrue="1" operator="lessThan">
      <formula>0</formula>
    </cfRule>
  </conditionalFormatting>
  <conditionalFormatting sqref="AD53">
    <cfRule type="cellIs" dxfId="132" priority="131" stopIfTrue="1" operator="lessThan">
      <formula>0</formula>
    </cfRule>
  </conditionalFormatting>
  <conditionalFormatting sqref="AD56">
    <cfRule type="cellIs" dxfId="131" priority="130" stopIfTrue="1" operator="lessThan">
      <formula>0</formula>
    </cfRule>
  </conditionalFormatting>
  <conditionalFormatting sqref="AD57">
    <cfRule type="cellIs" dxfId="130" priority="129" stopIfTrue="1" operator="lessThan">
      <formula>0</formula>
    </cfRule>
  </conditionalFormatting>
  <conditionalFormatting sqref="AI23">
    <cfRule type="cellIs" dxfId="129" priority="128" stopIfTrue="1" operator="lessThan">
      <formula>0</formula>
    </cfRule>
  </conditionalFormatting>
  <conditionalFormatting sqref="AI26">
    <cfRule type="cellIs" dxfId="128" priority="127" stopIfTrue="1" operator="lessThan">
      <formula>0</formula>
    </cfRule>
  </conditionalFormatting>
  <conditionalFormatting sqref="AI28">
    <cfRule type="cellIs" dxfId="127" priority="126" stopIfTrue="1" operator="lessThan">
      <formula>0</formula>
    </cfRule>
  </conditionalFormatting>
  <conditionalFormatting sqref="AI30">
    <cfRule type="cellIs" dxfId="126" priority="125" stopIfTrue="1" operator="lessThan">
      <formula>0</formula>
    </cfRule>
  </conditionalFormatting>
  <conditionalFormatting sqref="AI32">
    <cfRule type="cellIs" dxfId="125" priority="124" stopIfTrue="1" operator="lessThan">
      <formula>0</formula>
    </cfRule>
  </conditionalFormatting>
  <conditionalFormatting sqref="AI34">
    <cfRule type="cellIs" dxfId="124" priority="123" stopIfTrue="1" operator="lessThan">
      <formula>0</formula>
    </cfRule>
  </conditionalFormatting>
  <conditionalFormatting sqref="AI38">
    <cfRule type="cellIs" dxfId="123" priority="122" stopIfTrue="1" operator="lessThan">
      <formula>0</formula>
    </cfRule>
  </conditionalFormatting>
  <conditionalFormatting sqref="AI41">
    <cfRule type="cellIs" dxfId="122" priority="121" stopIfTrue="1" operator="lessThan">
      <formula>0</formula>
    </cfRule>
  </conditionalFormatting>
  <conditionalFormatting sqref="AI43">
    <cfRule type="cellIs" dxfId="121" priority="120" stopIfTrue="1" operator="lessThan">
      <formula>0</formula>
    </cfRule>
  </conditionalFormatting>
  <conditionalFormatting sqref="AI47">
    <cfRule type="cellIs" dxfId="120" priority="119" stopIfTrue="1" operator="lessThan">
      <formula>0</formula>
    </cfRule>
  </conditionalFormatting>
  <conditionalFormatting sqref="AI50">
    <cfRule type="cellIs" dxfId="119" priority="118" stopIfTrue="1" operator="lessThan">
      <formula>0</formula>
    </cfRule>
  </conditionalFormatting>
  <conditionalFormatting sqref="AI36">
    <cfRule type="cellIs" dxfId="118" priority="117" stopIfTrue="1" operator="lessThan">
      <formula>0</formula>
    </cfRule>
  </conditionalFormatting>
  <conditionalFormatting sqref="AI45">
    <cfRule type="cellIs" dxfId="117" priority="116" stopIfTrue="1" operator="lessThan">
      <formula>0</formula>
    </cfRule>
  </conditionalFormatting>
  <conditionalFormatting sqref="AI46">
    <cfRule type="cellIs" dxfId="116" priority="115" stopIfTrue="1" operator="lessThan">
      <formula>0</formula>
    </cfRule>
  </conditionalFormatting>
  <conditionalFormatting sqref="AI49">
    <cfRule type="cellIs" dxfId="115" priority="114" stopIfTrue="1" operator="lessThan">
      <formula>0</formula>
    </cfRule>
  </conditionalFormatting>
  <conditionalFormatting sqref="AI51">
    <cfRule type="cellIs" dxfId="114" priority="113" stopIfTrue="1" operator="lessThan">
      <formula>0</formula>
    </cfRule>
  </conditionalFormatting>
  <conditionalFormatting sqref="AI52">
    <cfRule type="cellIs" dxfId="113" priority="112" stopIfTrue="1" operator="lessThan">
      <formula>0</formula>
    </cfRule>
  </conditionalFormatting>
  <conditionalFormatting sqref="AI53">
    <cfRule type="cellIs" dxfId="112" priority="111" stopIfTrue="1" operator="lessThan">
      <formula>0</formula>
    </cfRule>
  </conditionalFormatting>
  <conditionalFormatting sqref="AI56">
    <cfRule type="cellIs" dxfId="111" priority="110" stopIfTrue="1" operator="lessThan">
      <formula>0</formula>
    </cfRule>
  </conditionalFormatting>
  <conditionalFormatting sqref="AI57">
    <cfRule type="cellIs" dxfId="110" priority="109" stopIfTrue="1" operator="lessThan">
      <formula>0</formula>
    </cfRule>
  </conditionalFormatting>
  <conditionalFormatting sqref="AN56">
    <cfRule type="cellIs" dxfId="109" priority="108" stopIfTrue="1" operator="lessThan">
      <formula>0</formula>
    </cfRule>
  </conditionalFormatting>
  <conditionalFormatting sqref="AO56:AR56">
    <cfRule type="cellIs" dxfId="108" priority="107" stopIfTrue="1" operator="lessThan">
      <formula>0</formula>
    </cfRule>
  </conditionalFormatting>
  <conditionalFormatting sqref="AN57">
    <cfRule type="cellIs" dxfId="107" priority="106" stopIfTrue="1" operator="lessThan">
      <formula>0</formula>
    </cfRule>
  </conditionalFormatting>
  <conditionalFormatting sqref="AO57:AR57">
    <cfRule type="cellIs" dxfId="106" priority="105" stopIfTrue="1" operator="lessThan">
      <formula>0</formula>
    </cfRule>
  </conditionalFormatting>
  <conditionalFormatting sqref="J56">
    <cfRule type="cellIs" dxfId="105" priority="104" stopIfTrue="1" operator="lessThan">
      <formula>0</formula>
    </cfRule>
  </conditionalFormatting>
  <conditionalFormatting sqref="K56:O56">
    <cfRule type="cellIs" dxfId="104" priority="103" stopIfTrue="1" operator="lessThan">
      <formula>0</formula>
    </cfRule>
  </conditionalFormatting>
  <conditionalFormatting sqref="J57">
    <cfRule type="cellIs" dxfId="103" priority="102" stopIfTrue="1" operator="lessThan">
      <formula>0</formula>
    </cfRule>
  </conditionalFormatting>
  <conditionalFormatting sqref="K57:O57">
    <cfRule type="cellIs" dxfId="102" priority="101" stopIfTrue="1" operator="lessThan">
      <formula>0</formula>
    </cfRule>
  </conditionalFormatting>
  <conditionalFormatting sqref="P56">
    <cfRule type="cellIs" dxfId="101" priority="100" stopIfTrue="1" operator="lessThan">
      <formula>0</formula>
    </cfRule>
  </conditionalFormatting>
  <conditionalFormatting sqref="Q56:W56">
    <cfRule type="cellIs" dxfId="100" priority="99" stopIfTrue="1" operator="lessThan">
      <formula>0</formula>
    </cfRule>
  </conditionalFormatting>
  <conditionalFormatting sqref="P57">
    <cfRule type="cellIs" dxfId="99" priority="98" stopIfTrue="1" operator="lessThan">
      <formula>0</formula>
    </cfRule>
  </conditionalFormatting>
  <conditionalFormatting sqref="Q57:W57">
    <cfRule type="cellIs" dxfId="98" priority="97" stopIfTrue="1" operator="lessThan">
      <formula>0</formula>
    </cfRule>
  </conditionalFormatting>
  <conditionalFormatting sqref="X56:Z56">
    <cfRule type="cellIs" dxfId="97" priority="96" stopIfTrue="1" operator="lessThan">
      <formula>0</formula>
    </cfRule>
  </conditionalFormatting>
  <conditionalFormatting sqref="X57:Z57">
    <cfRule type="cellIs" dxfId="96" priority="95" stopIfTrue="1" operator="lessThan">
      <formula>0</formula>
    </cfRule>
  </conditionalFormatting>
  <conditionalFormatting sqref="AA56:AC56">
    <cfRule type="cellIs" dxfId="95" priority="94" stopIfTrue="1" operator="lessThan">
      <formula>0</formula>
    </cfRule>
  </conditionalFormatting>
  <conditionalFormatting sqref="AA57:AC57">
    <cfRule type="cellIs" dxfId="94" priority="93" stopIfTrue="1" operator="lessThan">
      <formula>0</formula>
    </cfRule>
  </conditionalFormatting>
  <conditionalFormatting sqref="AV56">
    <cfRule type="cellIs" dxfId="93" priority="91" stopIfTrue="1" operator="lessThan">
      <formula>0</formula>
    </cfRule>
  </conditionalFormatting>
  <conditionalFormatting sqref="AV57">
    <cfRule type="cellIs" dxfId="92" priority="89" stopIfTrue="1" operator="lessThan">
      <formula>0</formula>
    </cfRule>
  </conditionalFormatting>
  <conditionalFormatting sqref="AU23">
    <cfRule type="cellIs" dxfId="91" priority="62" stopIfTrue="1" operator="lessThan">
      <formula>0</formula>
    </cfRule>
  </conditionalFormatting>
  <conditionalFormatting sqref="AT32">
    <cfRule type="cellIs" dxfId="90" priority="51" stopIfTrue="1" operator="lessThan">
      <formula>0</formula>
    </cfRule>
  </conditionalFormatting>
  <conditionalFormatting sqref="AU32">
    <cfRule type="cellIs" dxfId="89" priority="50" stopIfTrue="1" operator="lessThan">
      <formula>0</formula>
    </cfRule>
  </conditionalFormatting>
  <conditionalFormatting sqref="AS36">
    <cfRule type="cellIs" dxfId="88" priority="46" stopIfTrue="1" operator="lessThan">
      <formula>0</formula>
    </cfRule>
  </conditionalFormatting>
  <conditionalFormatting sqref="AT36">
    <cfRule type="cellIs" dxfId="87" priority="45" stopIfTrue="1" operator="lessThan">
      <formula>0</formula>
    </cfRule>
  </conditionalFormatting>
  <conditionalFormatting sqref="AU38">
    <cfRule type="cellIs" dxfId="86" priority="41" stopIfTrue="1" operator="lessThan">
      <formula>0</formula>
    </cfRule>
  </conditionalFormatting>
  <conditionalFormatting sqref="AS41">
    <cfRule type="cellIs" dxfId="85" priority="40" stopIfTrue="1" operator="lessThan">
      <formula>0</formula>
    </cfRule>
  </conditionalFormatting>
  <conditionalFormatting sqref="AT43">
    <cfRule type="cellIs" dxfId="84" priority="36" stopIfTrue="1" operator="lessThan">
      <formula>0</formula>
    </cfRule>
  </conditionalFormatting>
  <conditionalFormatting sqref="AU43">
    <cfRule type="cellIs" dxfId="83" priority="35" stopIfTrue="1" operator="lessThan">
      <formula>0</formula>
    </cfRule>
  </conditionalFormatting>
  <conditionalFormatting sqref="AS46">
    <cfRule type="cellIs" dxfId="82" priority="31" stopIfTrue="1" operator="lessThan">
      <formula>0</formula>
    </cfRule>
  </conditionalFormatting>
  <conditionalFormatting sqref="AT46">
    <cfRule type="cellIs" dxfId="81" priority="30" stopIfTrue="1" operator="lessThan">
      <formula>0</formula>
    </cfRule>
  </conditionalFormatting>
  <conditionalFormatting sqref="AS49">
    <cfRule type="cellIs" dxfId="80" priority="25" stopIfTrue="1" operator="lessThan">
      <formula>0</formula>
    </cfRule>
  </conditionalFormatting>
  <conditionalFormatting sqref="AT50">
    <cfRule type="cellIs" dxfId="79" priority="21" stopIfTrue="1" operator="lessThan">
      <formula>0</formula>
    </cfRule>
  </conditionalFormatting>
  <conditionalFormatting sqref="AU50">
    <cfRule type="cellIs" dxfId="78" priority="20" stopIfTrue="1" operator="lessThan">
      <formula>0</formula>
    </cfRule>
  </conditionalFormatting>
  <conditionalFormatting sqref="AS52">
    <cfRule type="cellIs" dxfId="77" priority="16" stopIfTrue="1" operator="lessThan">
      <formula>0</formula>
    </cfRule>
  </conditionalFormatting>
  <conditionalFormatting sqref="AU53">
    <cfRule type="cellIs" dxfId="76" priority="11" stopIfTrue="1" operator="lessThan">
      <formula>0</formula>
    </cfRule>
  </conditionalFormatting>
  <conditionalFormatting sqref="AS56">
    <cfRule type="cellIs" dxfId="75" priority="10" stopIfTrue="1" operator="lessThan">
      <formula>0</formula>
    </cfRule>
  </conditionalFormatting>
  <conditionalFormatting sqref="AS23">
    <cfRule type="cellIs" dxfId="74" priority="64" stopIfTrue="1" operator="lessThan">
      <formula>0</formula>
    </cfRule>
  </conditionalFormatting>
  <conditionalFormatting sqref="AT23">
    <cfRule type="cellIs" dxfId="73" priority="63" stopIfTrue="1" operator="lessThan">
      <formula>0</formula>
    </cfRule>
  </conditionalFormatting>
  <conditionalFormatting sqref="AU26">
    <cfRule type="cellIs" dxfId="72" priority="59" stopIfTrue="1" operator="lessThan">
      <formula>0</formula>
    </cfRule>
  </conditionalFormatting>
  <conditionalFormatting sqref="AS28">
    <cfRule type="cellIs" dxfId="71" priority="58" stopIfTrue="1" operator="lessThan">
      <formula>0</formula>
    </cfRule>
  </conditionalFormatting>
  <conditionalFormatting sqref="AT28">
    <cfRule type="cellIs" dxfId="70" priority="57" stopIfTrue="1" operator="lessThan">
      <formula>0</formula>
    </cfRule>
  </conditionalFormatting>
  <conditionalFormatting sqref="AU28">
    <cfRule type="cellIs" dxfId="69" priority="56" stopIfTrue="1" operator="lessThan">
      <formula>0</formula>
    </cfRule>
  </conditionalFormatting>
  <conditionalFormatting sqref="AS30">
    <cfRule type="cellIs" dxfId="68" priority="55" stopIfTrue="1" operator="lessThan">
      <formula>0</formula>
    </cfRule>
  </conditionalFormatting>
  <conditionalFormatting sqref="AT30">
    <cfRule type="cellIs" dxfId="67" priority="54" stopIfTrue="1" operator="lessThan">
      <formula>0</formula>
    </cfRule>
  </conditionalFormatting>
  <conditionalFormatting sqref="AU30">
    <cfRule type="cellIs" dxfId="66" priority="53" stopIfTrue="1" operator="lessThan">
      <formula>0</formula>
    </cfRule>
  </conditionalFormatting>
  <conditionalFormatting sqref="AS32">
    <cfRule type="cellIs" dxfId="65" priority="52" stopIfTrue="1" operator="lessThan">
      <formula>0</formula>
    </cfRule>
  </conditionalFormatting>
  <conditionalFormatting sqref="AS34">
    <cfRule type="cellIs" dxfId="64" priority="49" stopIfTrue="1" operator="lessThan">
      <formula>0</formula>
    </cfRule>
  </conditionalFormatting>
  <conditionalFormatting sqref="AT34">
    <cfRule type="cellIs" dxfId="63" priority="48" stopIfTrue="1" operator="lessThan">
      <formula>0</formula>
    </cfRule>
  </conditionalFormatting>
  <conditionalFormatting sqref="AU34">
    <cfRule type="cellIs" dxfId="62" priority="47" stopIfTrue="1" operator="lessThan">
      <formula>0</formula>
    </cfRule>
  </conditionalFormatting>
  <conditionalFormatting sqref="AU36">
    <cfRule type="cellIs" dxfId="61" priority="44" stopIfTrue="1" operator="lessThan">
      <formula>0</formula>
    </cfRule>
  </conditionalFormatting>
  <conditionalFormatting sqref="AS38">
    <cfRule type="cellIs" dxfId="60" priority="43" stopIfTrue="1" operator="lessThan">
      <formula>0</formula>
    </cfRule>
  </conditionalFormatting>
  <conditionalFormatting sqref="AT38">
    <cfRule type="cellIs" dxfId="59" priority="42" stopIfTrue="1" operator="lessThan">
      <formula>0</formula>
    </cfRule>
  </conditionalFormatting>
  <conditionalFormatting sqref="AT41">
    <cfRule type="cellIs" dxfId="58" priority="39" stopIfTrue="1" operator="lessThan">
      <formula>0</formula>
    </cfRule>
  </conditionalFormatting>
  <conditionalFormatting sqref="AU41">
    <cfRule type="cellIs" dxfId="57" priority="38" stopIfTrue="1" operator="lessThan">
      <formula>0</formula>
    </cfRule>
  </conditionalFormatting>
  <conditionalFormatting sqref="AS43">
    <cfRule type="cellIs" dxfId="56" priority="37" stopIfTrue="1" operator="lessThan">
      <formula>0</formula>
    </cfRule>
  </conditionalFormatting>
  <conditionalFormatting sqref="AU46">
    <cfRule type="cellIs" dxfId="55" priority="29" stopIfTrue="1" operator="lessThan">
      <formula>0</formula>
    </cfRule>
  </conditionalFormatting>
  <conditionalFormatting sqref="AS47">
    <cfRule type="cellIs" dxfId="54" priority="28" stopIfTrue="1" operator="lessThan">
      <formula>0</formula>
    </cfRule>
  </conditionalFormatting>
  <conditionalFormatting sqref="AT47">
    <cfRule type="cellIs" dxfId="53" priority="27" stopIfTrue="1" operator="lessThan">
      <formula>0</formula>
    </cfRule>
  </conditionalFormatting>
  <conditionalFormatting sqref="AT49">
    <cfRule type="cellIs" dxfId="52" priority="24" stopIfTrue="1" operator="lessThan">
      <formula>0</formula>
    </cfRule>
  </conditionalFormatting>
  <conditionalFormatting sqref="AU49">
    <cfRule type="cellIs" dxfId="51" priority="23" stopIfTrue="1" operator="lessThan">
      <formula>0</formula>
    </cfRule>
  </conditionalFormatting>
  <conditionalFormatting sqref="AS50">
    <cfRule type="cellIs" dxfId="50" priority="22" stopIfTrue="1" operator="lessThan">
      <formula>0</formula>
    </cfRule>
  </conditionalFormatting>
  <conditionalFormatting sqref="AS51">
    <cfRule type="cellIs" dxfId="49" priority="19" stopIfTrue="1" operator="lessThan">
      <formula>0</formula>
    </cfRule>
  </conditionalFormatting>
  <conditionalFormatting sqref="AT51">
    <cfRule type="cellIs" dxfId="48" priority="18" stopIfTrue="1" operator="lessThan">
      <formula>0</formula>
    </cfRule>
  </conditionalFormatting>
  <conditionalFormatting sqref="AU52">
    <cfRule type="cellIs" dxfId="47" priority="14" stopIfTrue="1" operator="lessThan">
      <formula>0</formula>
    </cfRule>
  </conditionalFormatting>
  <conditionalFormatting sqref="AS53">
    <cfRule type="cellIs" dxfId="46" priority="13" stopIfTrue="1" operator="lessThan">
      <formula>0</formula>
    </cfRule>
  </conditionalFormatting>
  <conditionalFormatting sqref="AT53">
    <cfRule type="cellIs" dxfId="45" priority="12" stopIfTrue="1" operator="lessThan">
      <formula>0</formula>
    </cfRule>
  </conditionalFormatting>
  <conditionalFormatting sqref="AT56">
    <cfRule type="cellIs" dxfId="44" priority="9" stopIfTrue="1" operator="lessThan">
      <formula>0</formula>
    </cfRule>
  </conditionalFormatting>
  <conditionalFormatting sqref="AU56">
    <cfRule type="cellIs" dxfId="43" priority="8" stopIfTrue="1" operator="lessThan">
      <formula>0</formula>
    </cfRule>
  </conditionalFormatting>
  <conditionalFormatting sqref="AS45">
    <cfRule type="cellIs" dxfId="42" priority="4" stopIfTrue="1" operator="lessThan">
      <formula>0</formula>
    </cfRule>
  </conditionalFormatting>
  <conditionalFormatting sqref="AT45">
    <cfRule type="cellIs" dxfId="41" priority="3" stopIfTrue="1" operator="lessThan">
      <formula>0</formula>
    </cfRule>
  </conditionalFormatting>
  <conditionalFormatting sqref="AU45">
    <cfRule type="cellIs" dxfId="40" priority="2" stopIfTrue="1" operator="lessThan">
      <formula>0</formula>
    </cfRule>
  </conditionalFormatting>
  <conditionalFormatting sqref="P9">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23" sqref="G23"/>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21106325.949714612</v>
      </c>
      <c r="D5" s="118">
        <v>23589545.072860744</v>
      </c>
      <c r="E5" s="346"/>
      <c r="F5" s="346"/>
      <c r="G5" s="312"/>
      <c r="H5" s="117">
        <v>293626954.15075052</v>
      </c>
      <c r="I5" s="118">
        <v>284344882.29655153</v>
      </c>
      <c r="J5" s="346"/>
      <c r="K5" s="346"/>
      <c r="L5" s="312"/>
      <c r="M5" s="117">
        <v>1214724678.0741739</v>
      </c>
      <c r="N5" s="118">
        <v>1159875937.2100699</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x14ac:dyDescent="0.4">
      <c r="A6" s="142"/>
      <c r="B6" s="191" t="s">
        <v>311</v>
      </c>
      <c r="C6" s="109">
        <v>21447858</v>
      </c>
      <c r="D6" s="110">
        <v>25423233</v>
      </c>
      <c r="E6" s="115">
        <f>+'Pt 1 Summary of Data'!E12+'Pt 1 Summary of Data'!E22</f>
        <v>341579271</v>
      </c>
      <c r="F6" s="115">
        <f>SUM(C6:E6)</f>
        <v>388450362</v>
      </c>
      <c r="G6" s="116">
        <f>+'Pt 1 Summary of Data'!I12+'Pt 1 Summary of Data'!I22</f>
        <v>339701041</v>
      </c>
      <c r="H6" s="109">
        <v>292426296.7233091</v>
      </c>
      <c r="I6" s="110">
        <v>277363583</v>
      </c>
      <c r="J6" s="115">
        <f>+'Pt 1 Summary of Data'!K12+'Pt 1 Summary of Data'!K22</f>
        <v>255316714</v>
      </c>
      <c r="K6" s="115">
        <f>SUM(H6:J6)</f>
        <v>825106593.72330904</v>
      </c>
      <c r="L6" s="116">
        <f>+'Pt 1 Summary of Data'!O12+'Pt 1 Summary of Data'!O22</f>
        <v>112460604.47999999</v>
      </c>
      <c r="M6" s="109">
        <v>1220062969.5895491</v>
      </c>
      <c r="N6" s="110">
        <v>1134108545</v>
      </c>
      <c r="O6" s="115">
        <f>+'Pt 1 Summary of Data'!Q12+'Pt 1 Summary of Data'!Q22</f>
        <v>1203489518</v>
      </c>
      <c r="P6" s="115">
        <f>SUM(M6:O6)</f>
        <v>3557661032.5895491</v>
      </c>
      <c r="Q6" s="109">
        <v>0</v>
      </c>
      <c r="R6" s="110">
        <v>0</v>
      </c>
      <c r="S6" s="115"/>
      <c r="T6" s="115"/>
      <c r="U6" s="109">
        <v>0</v>
      </c>
      <c r="V6" s="110">
        <v>0</v>
      </c>
      <c r="W6" s="115"/>
      <c r="X6" s="115"/>
      <c r="Y6" s="109">
        <v>0</v>
      </c>
      <c r="Z6" s="110">
        <v>0</v>
      </c>
      <c r="AA6" s="115"/>
      <c r="AB6" s="115"/>
      <c r="AC6" s="292"/>
      <c r="AD6" s="288"/>
      <c r="AE6" s="288"/>
      <c r="AF6" s="288"/>
      <c r="AG6" s="292"/>
      <c r="AH6" s="288"/>
      <c r="AI6" s="288"/>
      <c r="AJ6" s="288"/>
      <c r="AK6" s="292"/>
      <c r="AL6" s="110"/>
      <c r="AM6" s="115"/>
      <c r="AN6" s="253"/>
    </row>
    <row r="7" spans="1:40" x14ac:dyDescent="0.4">
      <c r="B7" s="191" t="s">
        <v>312</v>
      </c>
      <c r="C7" s="109">
        <v>250048.02386282777</v>
      </c>
      <c r="D7" s="110">
        <v>250289.01863114044</v>
      </c>
      <c r="E7" s="115">
        <f>SUM('Pt 1 Summary of Data'!E37:E42)</f>
        <v>4890279</v>
      </c>
      <c r="F7" s="115">
        <f>SUM(C7:E7)</f>
        <v>5390616.0424939683</v>
      </c>
      <c r="G7" s="116">
        <f>SUM('Pt 1 Summary of Data'!I37:I42)</f>
        <v>4542705</v>
      </c>
      <c r="H7" s="109">
        <v>4261794.1109222639</v>
      </c>
      <c r="I7" s="110">
        <v>5025010.1128677865</v>
      </c>
      <c r="J7" s="115">
        <f>SUM('Pt 1 Summary of Data'!K37:K42)</f>
        <v>3877572</v>
      </c>
      <c r="K7" s="115">
        <f>SUM(H7:J7)</f>
        <v>13164376.22379005</v>
      </c>
      <c r="L7" s="116">
        <f>SUM('Pt 1 Summary of Data'!O37:O42)</f>
        <v>1681360</v>
      </c>
      <c r="M7" s="109">
        <v>12969133.625422575</v>
      </c>
      <c r="N7" s="110">
        <v>16002792.021928187</v>
      </c>
      <c r="O7" s="115">
        <f>SUM('Pt 1 Summary of Data'!Q37:Q42)</f>
        <v>16684389</v>
      </c>
      <c r="P7" s="115">
        <f>SUM(M7:O7)</f>
        <v>45656314.647350758</v>
      </c>
      <c r="Q7" s="109">
        <v>0</v>
      </c>
      <c r="R7" s="110">
        <v>0</v>
      </c>
      <c r="S7" s="115"/>
      <c r="T7" s="115"/>
      <c r="U7" s="109">
        <v>0</v>
      </c>
      <c r="V7" s="110">
        <v>0</v>
      </c>
      <c r="W7" s="115"/>
      <c r="X7" s="115"/>
      <c r="Y7" s="109">
        <v>0</v>
      </c>
      <c r="Z7" s="110">
        <v>0</v>
      </c>
      <c r="AA7" s="115"/>
      <c r="AB7" s="115"/>
      <c r="AC7" s="292"/>
      <c r="AD7" s="288"/>
      <c r="AE7" s="288"/>
      <c r="AF7" s="288"/>
      <c r="AG7" s="292"/>
      <c r="AH7" s="288"/>
      <c r="AI7" s="288"/>
      <c r="AJ7" s="288"/>
      <c r="AK7" s="292"/>
      <c r="AL7" s="110"/>
      <c r="AM7" s="115"/>
      <c r="AN7" s="253"/>
    </row>
    <row r="8" spans="1:40" x14ac:dyDescent="0.4">
      <c r="B8" s="191" t="s">
        <v>484</v>
      </c>
      <c r="C8" s="293"/>
      <c r="D8" s="289"/>
      <c r="E8" s="269">
        <v>48015406.469999999</v>
      </c>
      <c r="F8" s="269">
        <v>48015406.469999999</v>
      </c>
      <c r="G8" s="270">
        <v>48015406.469999999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f>'Pt 2 Premium and Claims'!E15</f>
        <v>54508071</v>
      </c>
      <c r="F9" s="115">
        <f t="shared" ref="F9:F12" si="0">SUM(C9:E9)</f>
        <v>54508071</v>
      </c>
      <c r="G9" s="116">
        <f>'Pt 2 Premium and Claims'!I15</f>
        <v>54508071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f>'Pt 2 Premium and Claims'!E16</f>
        <v>-47134095.640000001</v>
      </c>
      <c r="F10" s="115">
        <f t="shared" si="0"/>
        <v>-47134095.640000001</v>
      </c>
      <c r="G10" s="116">
        <f>'Pt 2 Premium and Claims'!I16</f>
        <v>-47134095.640000001</v>
      </c>
      <c r="H10" s="292"/>
      <c r="I10" s="288"/>
      <c r="J10" s="115">
        <f>'Pt 2 Premium and Claims'!K16</f>
        <v>-5484016.1699999999</v>
      </c>
      <c r="K10" s="115">
        <f t="shared" ref="K10:K12" si="1">SUM(H10:J10)</f>
        <v>-5484016.1699999999</v>
      </c>
      <c r="L10" s="116">
        <f>'Pt 2 Premium and Claims'!O16</f>
        <v>-5484016.1699999999</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f>'Pt 2 Premium and Claims'!E17</f>
        <v>0</v>
      </c>
      <c r="F11" s="115">
        <f t="shared" si="0"/>
        <v>0</v>
      </c>
      <c r="G11" s="314"/>
      <c r="H11" s="292"/>
      <c r="I11" s="288"/>
      <c r="J11" s="115">
        <f>'Pt 2 Premium and Claims'!K17</f>
        <v>0</v>
      </c>
      <c r="K11" s="115">
        <f t="shared" si="1"/>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f>C6+C7-C8-C9-C10-C11</f>
        <v>21697906.023862828</v>
      </c>
      <c r="D12" s="115">
        <f>D6+D7-D8-D9-D10-D11</f>
        <v>25673522.018631142</v>
      </c>
      <c r="E12" s="115">
        <f>(E6+E7-E8-E9-E10-E11)*1.0004</f>
        <v>291196600.23726797</v>
      </c>
      <c r="F12" s="115">
        <f t="shared" si="0"/>
        <v>338568028.27976191</v>
      </c>
      <c r="G12" s="311"/>
      <c r="H12" s="114">
        <f>H6+H7-H8-H9-H10-H11</f>
        <v>296688090.83423138</v>
      </c>
      <c r="I12" s="115">
        <f>I6+I7-I8-I9-I10-I11</f>
        <v>282388593.11286777</v>
      </c>
      <c r="J12" s="115">
        <f>(J6+J7-J8-J9-J10-J11)*1.0004</f>
        <v>264784173.49086797</v>
      </c>
      <c r="K12" s="115">
        <f t="shared" si="1"/>
        <v>843860857.43796718</v>
      </c>
      <c r="L12" s="311"/>
      <c r="M12" s="114">
        <f>M6+M7-M8-M9-M10-M11</f>
        <v>1233032103.2149715</v>
      </c>
      <c r="N12" s="115">
        <f t="shared" ref="N12:O12" si="2">N6+N7-N8-N9-N10-N11</f>
        <v>1150111337.0219281</v>
      </c>
      <c r="O12" s="115">
        <f t="shared" si="2"/>
        <v>1220173907</v>
      </c>
      <c r="P12" s="115">
        <f>SUM(M12:O12)</f>
        <v>3603317347.2368994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18056885.872882616</v>
      </c>
      <c r="D15" s="118">
        <v>17007747.733610522</v>
      </c>
      <c r="E15" s="106">
        <f>'Pt 1 Summary of Data'!E5+'Pt 1 Summary of Data'!E6+'Pt 1 Summary of Data'!E7</f>
        <v>362965018.36000001</v>
      </c>
      <c r="F15" s="106">
        <f t="shared" ref="F15:F17" si="3">SUM(C15:E15)</f>
        <v>398029651.96649313</v>
      </c>
      <c r="G15" s="107">
        <f>SUM('Pt 1 Summary of Data'!I5:I7)-G9-G10</f>
        <v>352027385</v>
      </c>
      <c r="H15" s="117">
        <v>380952109.11461055</v>
      </c>
      <c r="I15" s="118">
        <v>367181496.03022081</v>
      </c>
      <c r="J15" s="106">
        <f>'Pt 1 Summary of Data'!K5+'Pt 1 Summary of Data'!K6+'Pt 1 Summary of Data'!K7</f>
        <v>345545265.82999998</v>
      </c>
      <c r="K15" s="106">
        <f t="shared" ref="K15:K17" si="4">SUM(H15:J15)</f>
        <v>1093678870.9748313</v>
      </c>
      <c r="L15" s="107">
        <f>'Pt 1 Summary of Data'!O5+'Pt 1 Summary of Data'!O6+'Pt 1 Summary of Data'!O7</f>
        <v>151956697.40881908</v>
      </c>
      <c r="M15" s="117">
        <v>1442402329.2825067</v>
      </c>
      <c r="N15" s="118">
        <v>1358762542.3819509</v>
      </c>
      <c r="O15" s="106">
        <f>'Pt 1 Summary of Data'!Q5+'Pt 1 Summary of Data'!Q6+'Pt 1 Summary of Data'!Q7</f>
        <v>1458916515</v>
      </c>
      <c r="P15" s="106">
        <f t="shared" ref="P15:P17" si="5">SUM(M15:O15)</f>
        <v>4260081386.6644573</v>
      </c>
      <c r="Q15" s="117">
        <v>0</v>
      </c>
      <c r="R15" s="118">
        <v>0</v>
      </c>
      <c r="S15" s="106"/>
      <c r="T15" s="106"/>
      <c r="U15" s="117">
        <v>0</v>
      </c>
      <c r="V15" s="118">
        <v>0</v>
      </c>
      <c r="W15" s="106"/>
      <c r="X15" s="106"/>
      <c r="Y15" s="117">
        <v>0</v>
      </c>
      <c r="Z15" s="118">
        <v>0</v>
      </c>
      <c r="AA15" s="106"/>
      <c r="AB15" s="106"/>
      <c r="AC15" s="347"/>
      <c r="AD15" s="346"/>
      <c r="AE15" s="346"/>
      <c r="AF15" s="346"/>
      <c r="AG15" s="347"/>
      <c r="AH15" s="346"/>
      <c r="AI15" s="346"/>
      <c r="AJ15" s="346"/>
      <c r="AK15" s="347"/>
      <c r="AL15" s="118"/>
      <c r="AM15" s="106"/>
      <c r="AN15" s="254"/>
    </row>
    <row r="16" spans="1:40" x14ac:dyDescent="0.4">
      <c r="B16" s="191" t="s">
        <v>313</v>
      </c>
      <c r="C16" s="109">
        <v>88062.418160026544</v>
      </c>
      <c r="D16" s="110">
        <v>88242.338576399023</v>
      </c>
      <c r="E16" s="115">
        <f>+'Pt 1 Summary of Data'!E25+'Pt 1 Summary of Data'!E26+'Pt 1 Summary of Data'!E27+'Pt 1 Summary of Data'!E28+'Pt 1 Summary of Data'!E30+'Pt 1 Summary of Data'!E31+'Pt 1 Summary of Data'!E32+'Pt 1 Summary of Data'!E34+'Pt 1 Summary of Data'!E35</f>
        <v>18040848</v>
      </c>
      <c r="F16" s="115">
        <f t="shared" si="3"/>
        <v>18217152.756736424</v>
      </c>
      <c r="G16" s="116">
        <f>+'Pt 1 Summary of Data'!I25+'Pt 1 Summary of Data'!I26+'Pt 1 Summary of Data'!I27+'Pt 1 Summary of Data'!I28+'Pt 1 Summary of Data'!I30+'Pt 1 Summary of Data'!I31+'Pt 1 Summary of Data'!I32+'Pt 1 Summary of Data'!I34+'Pt 1 Summary of Data'!I35</f>
        <v>17447913</v>
      </c>
      <c r="H16" s="109">
        <v>1736152.8568760341</v>
      </c>
      <c r="I16" s="110">
        <v>1926151.6119430412</v>
      </c>
      <c r="J16" s="115">
        <f>+'Pt 1 Summary of Data'!K25+'Pt 1 Summary of Data'!K26+'Pt 1 Summary of Data'!K27+'Pt 1 Summary of Data'!K28+'Pt 1 Summary of Data'!K30+'Pt 1 Summary of Data'!K31+'Pt 1 Summary of Data'!K32+'Pt 1 Summary of Data'!K34+'Pt 1 Summary of Data'!K35</f>
        <v>9081209</v>
      </c>
      <c r="K16" s="115">
        <f t="shared" si="4"/>
        <v>12743513.468819074</v>
      </c>
      <c r="L16" s="116">
        <f>+'Pt 1 Summary of Data'!O25+'Pt 1 Summary of Data'!O26+'Pt 1 Summary of Data'!O27+'Pt 1 Summary of Data'!O28+'Pt 1 Summary of Data'!O30+'Pt 1 Summary of Data'!O31+'Pt 1 Summary of Data'!O32+'Pt 1 Summary of Data'!O34+'Pt 1 Summary of Data'!O35</f>
        <v>2790096</v>
      </c>
      <c r="M16" s="109">
        <v>6073089.5022471454</v>
      </c>
      <c r="N16" s="110">
        <v>6751806.1011893637</v>
      </c>
      <c r="O16" s="115">
        <f>+'Pt 1 Summary of Data'!Q25+'Pt 1 Summary of Data'!Q26+'Pt 1 Summary of Data'!Q27+'Pt 1 Summary of Data'!Q28+'Pt 1 Summary of Data'!Q30+'Pt 1 Summary of Data'!Q31+'Pt 1 Summary of Data'!Q32+'Pt 1 Summary of Data'!Q34+'Pt 1 Summary of Data'!Q35</f>
        <v>34671499</v>
      </c>
      <c r="P16" s="115">
        <f t="shared" si="5"/>
        <v>47496394.603436507</v>
      </c>
      <c r="Q16" s="109">
        <v>0</v>
      </c>
      <c r="R16" s="110">
        <v>0</v>
      </c>
      <c r="S16" s="115"/>
      <c r="T16" s="115"/>
      <c r="U16" s="109">
        <v>0</v>
      </c>
      <c r="V16" s="110">
        <v>0</v>
      </c>
      <c r="W16" s="115"/>
      <c r="X16" s="115"/>
      <c r="Y16" s="109">
        <v>0</v>
      </c>
      <c r="Z16" s="110">
        <v>0</v>
      </c>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f>+C15-C16</f>
        <v>17968823.454722591</v>
      </c>
      <c r="D17" s="115">
        <f t="shared" ref="D17:E17" si="6">+D15-D16</f>
        <v>16919505.395034123</v>
      </c>
      <c r="E17" s="115">
        <f t="shared" si="6"/>
        <v>344924170.36000001</v>
      </c>
      <c r="F17" s="115">
        <f t="shared" si="3"/>
        <v>379812499.20975673</v>
      </c>
      <c r="G17" s="314"/>
      <c r="H17" s="114">
        <f>+H15-H16</f>
        <v>379215956.25773454</v>
      </c>
      <c r="I17" s="115">
        <f t="shared" ref="I17:J17" si="7">+I15-I16</f>
        <v>365255344.41827774</v>
      </c>
      <c r="J17" s="115">
        <f t="shared" si="7"/>
        <v>336464056.82999998</v>
      </c>
      <c r="K17" s="115">
        <f t="shared" si="4"/>
        <v>1080935357.5060122</v>
      </c>
      <c r="L17" s="314"/>
      <c r="M17" s="114">
        <f>+M15-M16</f>
        <v>1436329239.7802596</v>
      </c>
      <c r="N17" s="115">
        <f t="shared" ref="N17:O17" si="8">+N15-N16</f>
        <v>1352010736.2807615</v>
      </c>
      <c r="O17" s="115">
        <f t="shared" si="8"/>
        <v>1424245016</v>
      </c>
      <c r="P17" s="115">
        <f t="shared" si="5"/>
        <v>4212584992.0610209</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f>+G6+G7-G8-G9-G10</f>
        <v>288854364.16999996</v>
      </c>
      <c r="H19" s="347"/>
      <c r="I19" s="346"/>
      <c r="J19" s="346"/>
      <c r="K19" s="346"/>
      <c r="L19" s="107">
        <f>+L6+L7-L8-L9-L10</f>
        <v>119625980.64999999</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f>SUM('Pt 1 Summary of Data'!I44:I48,'Pt 1 Summary of Data'!I51)</f>
        <v>62716869</v>
      </c>
      <c r="H20" s="292"/>
      <c r="I20" s="288"/>
      <c r="J20" s="288"/>
      <c r="K20" s="288"/>
      <c r="L20" s="116">
        <f>SUM('Pt 1 Summary of Data'!O44:O47,'Pt 1 Summary of Data'!O51)</f>
        <v>22902537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f>G19/(G15-G16)</f>
        <v>0.86333558494586893</v>
      </c>
      <c r="H21" s="292"/>
      <c r="I21" s="288"/>
      <c r="J21" s="288"/>
      <c r="K21" s="288"/>
      <c r="L21" s="255">
        <f>L19/(L15-L16)</f>
        <v>0.80196223229717845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v>4.4499999999999998E-2</v>
      </c>
      <c r="H22" s="292"/>
      <c r="I22" s="288"/>
      <c r="J22" s="288"/>
      <c r="K22" s="288"/>
      <c r="L22" s="139">
        <v>5.9900000000000002E-2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f>MAX(G24:G25)</f>
        <v>24926170.663999997</v>
      </c>
      <c r="H23" s="292"/>
      <c r="I23" s="288"/>
      <c r="J23" s="288"/>
      <c r="K23" s="288"/>
      <c r="L23" s="116">
        <f>MAX(L24:L25)</f>
        <v>13410077.466652837</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f>G15-G6-G7-G16-G20</f>
        <v>-72381143</v>
      </c>
      <c r="H24" s="292"/>
      <c r="I24" s="288"/>
      <c r="J24" s="288"/>
      <c r="K24" s="288"/>
      <c r="L24" s="116">
        <f>L15-L6-L7-L16-L20</f>
        <v>12122099.92881909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f>(0.03+G22)*(G15-G16)</f>
        <v>24926170.663999997</v>
      </c>
      <c r="H25" s="292"/>
      <c r="I25" s="288"/>
      <c r="J25" s="288"/>
      <c r="K25" s="288"/>
      <c r="L25" s="116">
        <f>(0.03+L22)*(L15-L16)</f>
        <v>13410077.466652837</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f>MIN(G27:G28)</f>
        <v>99252593.903999999</v>
      </c>
      <c r="H26" s="292"/>
      <c r="I26" s="288"/>
      <c r="J26" s="288"/>
      <c r="K26" s="288"/>
      <c r="L26" s="116">
        <f>MIN(L27:L28)</f>
        <v>39102710.46665284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f>G20+G23+G16</f>
        <v>105090952.664</v>
      </c>
      <c r="H27" s="292"/>
      <c r="I27" s="288"/>
      <c r="J27" s="288"/>
      <c r="K27" s="288"/>
      <c r="L27" s="116">
        <f>L20+L23+L16</f>
        <v>39102710.46665284</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f>(0.2+G22)*(G15-G16)+G16</f>
        <v>99252593.903999999</v>
      </c>
      <c r="H28" s="292"/>
      <c r="I28" s="288"/>
      <c r="J28" s="288"/>
      <c r="K28" s="288"/>
      <c r="L28" s="116">
        <f>(0.2+L22)*(L15-L16)+L16</f>
        <v>41558495.706152081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f>0.2*(G15-G16)+G16</f>
        <v>84363807.400000006</v>
      </c>
      <c r="H29" s="292"/>
      <c r="I29" s="288"/>
      <c r="J29" s="288"/>
      <c r="K29" s="288"/>
      <c r="L29" s="116">
        <f>0.2*(L15-L16)+L16</f>
        <v>32623416.281763818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f>G15-G26</f>
        <v>252774791.09600002</v>
      </c>
      <c r="H30" s="292"/>
      <c r="I30" s="288"/>
      <c r="J30" s="288"/>
      <c r="K30" s="288"/>
      <c r="L30" s="116">
        <f>L15-L26</f>
        <v>112853986.94216624</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f>MIN(G27,G29)</f>
        <v>84363807.400000006</v>
      </c>
      <c r="H31" s="292"/>
      <c r="I31" s="288"/>
      <c r="J31" s="288"/>
      <c r="K31" s="288"/>
      <c r="L31" s="116">
        <f>MIN(L27,L29)</f>
        <v>32623416.281763818</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f>G15-G31</f>
        <v>267663577.59999999</v>
      </c>
      <c r="H32" s="292"/>
      <c r="I32" s="288"/>
      <c r="J32" s="288"/>
      <c r="K32" s="288"/>
      <c r="L32" s="116">
        <f>L15-L31</f>
        <v>119333281.12705526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f>G19/G32</f>
        <v>1.079169481182336</v>
      </c>
      <c r="H33" s="354"/>
      <c r="I33" s="355"/>
      <c r="J33" s="355"/>
      <c r="K33" s="355"/>
      <c r="L33" s="375">
        <f>L19/L32</f>
        <v>1.0024527903714731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v>6580439.6209999919</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v>6580439.6209999919</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3542.5</v>
      </c>
      <c r="D37" s="122">
        <v>3541.4166666666665</v>
      </c>
      <c r="E37" s="256">
        <f>'Pt 1 Summary of Data'!E60</f>
        <v>99282.25</v>
      </c>
      <c r="F37" s="256">
        <f>SUM(C37:E37)</f>
        <v>106366.16666666667</v>
      </c>
      <c r="G37" s="312"/>
      <c r="H37" s="121">
        <v>96684</v>
      </c>
      <c r="I37" s="122">
        <v>89662.25</v>
      </c>
      <c r="J37" s="256">
        <f>'Pt 1 Summary of Data'!K60</f>
        <v>78722.25</v>
      </c>
      <c r="K37" s="256">
        <f>SUM(H37:J37)</f>
        <v>265068.5</v>
      </c>
      <c r="L37" s="312"/>
      <c r="M37" s="121">
        <v>352046.33333333331</v>
      </c>
      <c r="N37" s="122">
        <v>334053.83333333331</v>
      </c>
      <c r="O37" s="256">
        <f>'Pt 1 Summary of Data'!Q60</f>
        <v>338725.75</v>
      </c>
      <c r="P37" s="256">
        <f>SUM(M37:O37)</f>
        <v>1024825.9166666666</v>
      </c>
      <c r="Q37" s="121">
        <v>0</v>
      </c>
      <c r="R37" s="122">
        <v>0</v>
      </c>
      <c r="S37" s="256"/>
      <c r="T37" s="256"/>
      <c r="U37" s="121">
        <v>0</v>
      </c>
      <c r="V37" s="122">
        <v>0</v>
      </c>
      <c r="W37" s="256"/>
      <c r="X37" s="256"/>
      <c r="Y37" s="121">
        <v>0</v>
      </c>
      <c r="Z37" s="122">
        <v>0</v>
      </c>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v>0</v>
      </c>
      <c r="U39" s="292"/>
      <c r="V39" s="288"/>
      <c r="W39" s="288"/>
      <c r="X39" s="110"/>
      <c r="Y39" s="292"/>
      <c r="Z39" s="288"/>
      <c r="AA39" s="288"/>
      <c r="AB39" s="110">
        <v>0</v>
      </c>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f>F38*F40</f>
        <v>0</v>
      </c>
      <c r="G41" s="311"/>
      <c r="H41" s="292"/>
      <c r="I41" s="288"/>
      <c r="J41" s="288"/>
      <c r="K41" s="260">
        <f>K38*K40</f>
        <v>0</v>
      </c>
      <c r="L41" s="311"/>
      <c r="M41" s="292"/>
      <c r="N41" s="288"/>
      <c r="O41" s="288"/>
      <c r="P41" s="260">
        <f>P38*P40</f>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f>C12/C17</f>
        <v>1.2075307033060172</v>
      </c>
      <c r="D44" s="260">
        <f t="shared" ref="D44:F44" si="9">D12/D17</f>
        <v>1.5173919933951687</v>
      </c>
      <c r="E44" s="260">
        <f t="shared" si="9"/>
        <v>0.84423367586372344</v>
      </c>
      <c r="F44" s="260">
        <f t="shared" si="9"/>
        <v>0.89140833696677002</v>
      </c>
      <c r="G44" s="311"/>
      <c r="H44" s="262">
        <f>H12/H17</f>
        <v>0.78237238158983746</v>
      </c>
      <c r="I44" s="260">
        <f t="shared" ref="I44:K44" si="10">I12/I17</f>
        <v>0.77312651937403598</v>
      </c>
      <c r="J44" s="260">
        <f t="shared" si="10"/>
        <v>0.78696124627853314</v>
      </c>
      <c r="K44" s="260">
        <f t="shared" si="10"/>
        <v>0.78067652388109954</v>
      </c>
      <c r="L44" s="311"/>
      <c r="M44" s="262">
        <f>M12/M17</f>
        <v>0.85846062940528178</v>
      </c>
      <c r="N44" s="260">
        <f t="shared" ref="N44:P44" si="11">N12/N17</f>
        <v>0.85066731066482704</v>
      </c>
      <c r="O44" s="260">
        <f t="shared" si="11"/>
        <v>0.85671629059083187</v>
      </c>
      <c r="P44" s="260">
        <f t="shared" si="11"/>
        <v>0.85536964928367287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v>0</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f>ROUND(F46+F44,3)</f>
        <v>0.89100000000000001</v>
      </c>
      <c r="G47" s="311"/>
      <c r="H47" s="292"/>
      <c r="I47" s="288"/>
      <c r="J47" s="288"/>
      <c r="K47" s="260">
        <f>ROUND(K46+K44,3)</f>
        <v>0.78100000000000003</v>
      </c>
      <c r="L47" s="311"/>
      <c r="M47" s="292"/>
      <c r="N47" s="288"/>
      <c r="O47" s="288"/>
      <c r="P47" s="260">
        <f>ROUND(P46+P44,3)</f>
        <v>0.85499999999999998</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v>
      </c>
      <c r="R49" s="141">
        <v>0</v>
      </c>
      <c r="S49" s="141">
        <v>0</v>
      </c>
      <c r="T49" s="141">
        <v>0</v>
      </c>
      <c r="U49" s="140">
        <v>0</v>
      </c>
      <c r="V49" s="141">
        <v>0</v>
      </c>
      <c r="W49" s="141">
        <v>0</v>
      </c>
      <c r="X49" s="141">
        <v>0</v>
      </c>
      <c r="Y49" s="140">
        <v>0</v>
      </c>
      <c r="Z49" s="141">
        <v>0</v>
      </c>
      <c r="AA49" s="141">
        <v>0</v>
      </c>
      <c r="AB49" s="141">
        <v>0</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f>F47</f>
        <v>0.89100000000000001</v>
      </c>
      <c r="G50" s="311"/>
      <c r="H50" s="293"/>
      <c r="I50" s="289"/>
      <c r="J50" s="289"/>
      <c r="K50" s="260">
        <f>K47</f>
        <v>0.78100000000000003</v>
      </c>
      <c r="L50" s="311"/>
      <c r="M50" s="293"/>
      <c r="N50" s="289"/>
      <c r="O50" s="289"/>
      <c r="P50" s="260">
        <f>P47</f>
        <v>0.85499999999999998</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f>F15-F16</f>
        <v>379812499.20975673</v>
      </c>
      <c r="G51" s="311"/>
      <c r="H51" s="292"/>
      <c r="I51" s="288"/>
      <c r="J51" s="288"/>
      <c r="K51" s="115">
        <f>J15-J16</f>
        <v>336464056.82999998</v>
      </c>
      <c r="L51" s="311"/>
      <c r="M51" s="292"/>
      <c r="N51" s="288"/>
      <c r="O51" s="288"/>
      <c r="P51" s="115">
        <f>P15-P16</f>
        <v>4212584992.0610209</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f>MAX((F49-F50)*F51,0)</f>
        <v>0</v>
      </c>
      <c r="G52" s="311"/>
      <c r="H52" s="292"/>
      <c r="I52" s="288"/>
      <c r="J52" s="288"/>
      <c r="K52" s="115">
        <f>MAX((K49-K50)*K51,0)</f>
        <v>6392817.0797700053</v>
      </c>
      <c r="L52" s="311"/>
      <c r="M52" s="292"/>
      <c r="N52" s="288"/>
      <c r="O52" s="288"/>
      <c r="P52" s="115">
        <f>MAX((P49-P50)*P51,0)</f>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v>0</v>
      </c>
      <c r="F58" s="288"/>
      <c r="G58" s="311"/>
      <c r="H58" s="292"/>
      <c r="I58" s="288"/>
      <c r="J58" s="110">
        <v>0</v>
      </c>
      <c r="K58" s="288"/>
      <c r="L58" s="311"/>
      <c r="M58" s="292"/>
      <c r="N58" s="288"/>
      <c r="O58" s="288"/>
      <c r="P58" s="288"/>
      <c r="Q58" s="292"/>
      <c r="R58" s="288"/>
      <c r="S58" s="110">
        <v>0</v>
      </c>
      <c r="T58" s="288"/>
      <c r="U58" s="292"/>
      <c r="V58" s="288"/>
      <c r="W58" s="110">
        <v>0</v>
      </c>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v>0</v>
      </c>
      <c r="F59" s="288"/>
      <c r="G59" s="311"/>
      <c r="H59" s="292"/>
      <c r="I59" s="288"/>
      <c r="J59" s="110">
        <v>0</v>
      </c>
      <c r="K59" s="288"/>
      <c r="L59" s="311"/>
      <c r="M59" s="292"/>
      <c r="N59" s="288"/>
      <c r="O59" s="288"/>
      <c r="P59" s="288"/>
      <c r="Q59" s="292"/>
      <c r="R59" s="288"/>
      <c r="S59" s="110">
        <v>0</v>
      </c>
      <c r="T59" s="288"/>
      <c r="U59" s="292"/>
      <c r="V59" s="288"/>
      <c r="W59" s="110">
        <v>0</v>
      </c>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v>0</v>
      </c>
      <c r="F60" s="288"/>
      <c r="G60" s="311"/>
      <c r="H60" s="292"/>
      <c r="I60" s="288"/>
      <c r="J60" s="110">
        <v>0</v>
      </c>
      <c r="K60" s="288"/>
      <c r="L60" s="311"/>
      <c r="M60" s="292"/>
      <c r="N60" s="288"/>
      <c r="O60" s="288"/>
      <c r="P60" s="288"/>
      <c r="Q60" s="292"/>
      <c r="R60" s="288"/>
      <c r="S60" s="110">
        <v>0</v>
      </c>
      <c r="T60" s="288"/>
      <c r="U60" s="292"/>
      <c r="V60" s="288"/>
      <c r="W60" s="110">
        <v>0</v>
      </c>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v>0</v>
      </c>
      <c r="F61" s="288"/>
      <c r="G61" s="311"/>
      <c r="H61" s="292"/>
      <c r="I61" s="288"/>
      <c r="J61" s="110">
        <v>0</v>
      </c>
      <c r="K61" s="288"/>
      <c r="L61" s="311"/>
      <c r="M61" s="292"/>
      <c r="N61" s="288"/>
      <c r="O61" s="288"/>
      <c r="P61" s="288"/>
      <c r="Q61" s="292"/>
      <c r="R61" s="288"/>
      <c r="S61" s="110">
        <v>0</v>
      </c>
      <c r="T61" s="288"/>
      <c r="U61" s="292"/>
      <c r="V61" s="288"/>
      <c r="W61" s="110">
        <v>0</v>
      </c>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v>0</v>
      </c>
      <c r="F62" s="288"/>
      <c r="G62" s="311"/>
      <c r="H62" s="292"/>
      <c r="I62" s="288"/>
      <c r="J62" s="110">
        <v>0</v>
      </c>
      <c r="K62" s="288"/>
      <c r="L62" s="311"/>
      <c r="M62" s="292"/>
      <c r="N62" s="288"/>
      <c r="O62" s="288"/>
      <c r="P62" s="288"/>
      <c r="Q62" s="292"/>
      <c r="R62" s="288"/>
      <c r="S62" s="110">
        <v>0</v>
      </c>
      <c r="T62" s="288"/>
      <c r="U62" s="292"/>
      <c r="V62" s="288"/>
      <c r="W62" s="110">
        <v>0</v>
      </c>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v>0</v>
      </c>
      <c r="F63" s="358"/>
      <c r="G63" s="359"/>
      <c r="H63" s="357"/>
      <c r="I63" s="358"/>
      <c r="J63" s="187">
        <v>0</v>
      </c>
      <c r="K63" s="358"/>
      <c r="L63" s="359"/>
      <c r="M63" s="357"/>
      <c r="N63" s="358"/>
      <c r="O63" s="358"/>
      <c r="P63" s="358"/>
      <c r="Q63" s="357"/>
      <c r="R63" s="358"/>
      <c r="S63" s="187">
        <v>0</v>
      </c>
      <c r="T63" s="358"/>
      <c r="U63" s="357"/>
      <c r="V63" s="358"/>
      <c r="W63" s="187">
        <v>0</v>
      </c>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19" sqref="I19"/>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79444</v>
      </c>
      <c r="D4" s="149">
        <v>39920</v>
      </c>
      <c r="E4" s="149">
        <v>161765</v>
      </c>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5001</v>
      </c>
      <c r="E6" s="123">
        <v>0</v>
      </c>
      <c r="F6" s="363"/>
      <c r="G6" s="123"/>
      <c r="H6" s="123"/>
      <c r="I6" s="363"/>
      <c r="J6" s="363"/>
      <c r="K6" s="372"/>
    </row>
    <row r="7" spans="2:11" x14ac:dyDescent="0.4">
      <c r="B7" s="155" t="s">
        <v>102</v>
      </c>
      <c r="C7" s="124">
        <v>0</v>
      </c>
      <c r="D7" s="126">
        <v>43</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0</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6392817.0797700053</v>
      </c>
      <c r="E11" s="119">
        <v>0</v>
      </c>
      <c r="F11" s="119"/>
      <c r="G11" s="119"/>
      <c r="H11" s="119"/>
      <c r="I11" s="312"/>
      <c r="J11" s="312"/>
      <c r="K11" s="365"/>
    </row>
    <row r="12" spans="2:11" x14ac:dyDescent="0.4">
      <c r="B12" s="207" t="s">
        <v>93</v>
      </c>
      <c r="C12" s="109">
        <v>0</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0</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1" zoomScale="80" zoomScaleNormal="80" workbookViewId="0">
      <selection activeCell="C5" sqref="C5"/>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v>1.2500000000000001E-2</v>
      </c>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t="s">
        <v>503</v>
      </c>
      <c r="C5" s="150"/>
      <c r="D5" s="221" t="s">
        <v>507</v>
      </c>
      <c r="E5" s="7"/>
    </row>
    <row r="6" spans="1:5" ht="35.25" customHeight="1" x14ac:dyDescent="0.4">
      <c r="B6" s="219" t="s">
        <v>504</v>
      </c>
      <c r="C6" s="150"/>
      <c r="D6" s="222" t="s">
        <v>508</v>
      </c>
      <c r="E6" s="7"/>
    </row>
    <row r="7" spans="1:5" ht="35.25" customHeight="1" x14ac:dyDescent="0.4">
      <c r="B7" s="219" t="s">
        <v>505</v>
      </c>
      <c r="C7" s="150"/>
      <c r="D7" s="222" t="s">
        <v>509</v>
      </c>
      <c r="E7" s="7"/>
    </row>
    <row r="8" spans="1:5" ht="35.25" customHeight="1" x14ac:dyDescent="0.4">
      <c r="B8" s="219" t="s">
        <v>506</v>
      </c>
      <c r="C8" s="150"/>
      <c r="D8" s="222" t="s">
        <v>510</v>
      </c>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t="s">
        <v>511</v>
      </c>
      <c r="C27" s="150"/>
      <c r="D27" s="223" t="s">
        <v>512</v>
      </c>
      <c r="E27" s="7"/>
    </row>
    <row r="28" spans="2:5" ht="35.25" customHeight="1" x14ac:dyDescent="0.4">
      <c r="B28" s="219"/>
      <c r="C28" s="150"/>
      <c r="D28" s="222" t="s">
        <v>513</v>
      </c>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t="s">
        <v>514</v>
      </c>
      <c r="C34" s="150"/>
      <c r="D34" s="222" t="s">
        <v>515</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t="s">
        <v>516</v>
      </c>
      <c r="C41" s="150"/>
      <c r="D41" s="222" t="s">
        <v>517</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t="s">
        <v>518</v>
      </c>
      <c r="C48" s="150"/>
      <c r="D48" s="222" t="s">
        <v>519</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t="s">
        <v>520</v>
      </c>
      <c r="C56" s="152"/>
      <c r="D56" s="222" t="s">
        <v>525</v>
      </c>
      <c r="E56" s="7"/>
    </row>
    <row r="57" spans="2:5" ht="35.25" customHeight="1" x14ac:dyDescent="0.4">
      <c r="B57" s="219" t="s">
        <v>521</v>
      </c>
      <c r="C57" s="152"/>
      <c r="D57" s="222" t="s">
        <v>525</v>
      </c>
      <c r="E57" s="7"/>
    </row>
    <row r="58" spans="2:5" ht="35.25" customHeight="1" x14ac:dyDescent="0.4">
      <c r="B58" s="219" t="s">
        <v>522</v>
      </c>
      <c r="C58" s="152"/>
      <c r="D58" s="222" t="s">
        <v>525</v>
      </c>
      <c r="E58" s="7"/>
    </row>
    <row r="59" spans="2:5" ht="35.25" customHeight="1" x14ac:dyDescent="0.4">
      <c r="B59" s="219" t="s">
        <v>523</v>
      </c>
      <c r="C59" s="152"/>
      <c r="D59" s="222" t="s">
        <v>525</v>
      </c>
      <c r="E59" s="7"/>
    </row>
    <row r="60" spans="2:5" ht="35.25" customHeight="1" x14ac:dyDescent="0.4">
      <c r="B60" s="219" t="s">
        <v>524</v>
      </c>
      <c r="C60" s="152"/>
      <c r="D60" s="222" t="s">
        <v>526</v>
      </c>
      <c r="E60" s="7"/>
    </row>
    <row r="61" spans="2:5" ht="35.25" customHeight="1" x14ac:dyDescent="0.4">
      <c r="B61" s="219"/>
      <c r="C61" s="152"/>
      <c r="D61" s="222" t="s">
        <v>527</v>
      </c>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t="s">
        <v>528</v>
      </c>
      <c r="C67" s="152"/>
      <c r="D67" s="222" t="s">
        <v>525</v>
      </c>
      <c r="E67" s="7"/>
    </row>
    <row r="68" spans="2:5" ht="35.25" customHeight="1" x14ac:dyDescent="0.4">
      <c r="B68" s="219" t="s">
        <v>529</v>
      </c>
      <c r="C68" s="152"/>
      <c r="D68" s="222" t="s">
        <v>525</v>
      </c>
      <c r="E68" s="7"/>
    </row>
    <row r="69" spans="2:5" ht="35.25" customHeight="1" x14ac:dyDescent="0.4">
      <c r="B69" s="219" t="s">
        <v>530</v>
      </c>
      <c r="C69" s="152"/>
      <c r="D69" s="222" t="s">
        <v>525</v>
      </c>
      <c r="E69" s="7"/>
    </row>
    <row r="70" spans="2:5" ht="35.25" customHeight="1" x14ac:dyDescent="0.4">
      <c r="B70" s="219"/>
      <c r="C70" s="152"/>
      <c r="D70" s="222" t="s">
        <v>527</v>
      </c>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t="s">
        <v>531</v>
      </c>
      <c r="C78" s="152"/>
      <c r="D78" s="222" t="s">
        <v>525</v>
      </c>
      <c r="E78" s="7"/>
    </row>
    <row r="79" spans="2:5" ht="35.25" customHeight="1" x14ac:dyDescent="0.4">
      <c r="B79" s="219" t="s">
        <v>532</v>
      </c>
      <c r="C79" s="152"/>
      <c r="D79" s="222" t="s">
        <v>525</v>
      </c>
      <c r="E79" s="7"/>
    </row>
    <row r="80" spans="2:5" ht="35.25" customHeight="1" x14ac:dyDescent="0.4">
      <c r="B80" s="219"/>
      <c r="C80" s="152"/>
      <c r="D80" s="222" t="s">
        <v>527</v>
      </c>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t="s">
        <v>533</v>
      </c>
      <c r="C89" s="152"/>
      <c r="D89" s="222" t="s">
        <v>536</v>
      </c>
      <c r="E89" s="7"/>
    </row>
    <row r="90" spans="2:5" ht="35.25" customHeight="1" x14ac:dyDescent="0.4">
      <c r="B90" s="219" t="s">
        <v>534</v>
      </c>
      <c r="C90" s="152"/>
      <c r="D90" s="222" t="s">
        <v>525</v>
      </c>
      <c r="E90" s="7"/>
    </row>
    <row r="91" spans="2:5" ht="35.25" customHeight="1" x14ac:dyDescent="0.4">
      <c r="B91" s="219" t="s">
        <v>535</v>
      </c>
      <c r="C91" s="152"/>
      <c r="D91" s="222" t="s">
        <v>525</v>
      </c>
      <c r="E91" s="7"/>
    </row>
    <row r="92" spans="2:5" ht="35.25" customHeight="1" x14ac:dyDescent="0.4">
      <c r="B92" s="219"/>
      <c r="C92" s="152"/>
      <c r="D92" s="222" t="s">
        <v>527</v>
      </c>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t="s">
        <v>537</v>
      </c>
      <c r="C100" s="152"/>
      <c r="D100" s="222" t="s">
        <v>540</v>
      </c>
      <c r="E100" s="7"/>
    </row>
    <row r="101" spans="2:5" ht="35.25" customHeight="1" x14ac:dyDescent="0.4">
      <c r="B101" s="219" t="s">
        <v>538</v>
      </c>
      <c r="C101" s="152"/>
      <c r="D101" s="222" t="s">
        <v>540</v>
      </c>
      <c r="E101" s="7"/>
    </row>
    <row r="102" spans="2:5" ht="35.25" customHeight="1" x14ac:dyDescent="0.4">
      <c r="B102" s="219" t="s">
        <v>539</v>
      </c>
      <c r="C102" s="152"/>
      <c r="D102" s="222" t="s">
        <v>540</v>
      </c>
      <c r="E102" s="7"/>
    </row>
    <row r="103" spans="2:5" ht="35.25" customHeight="1" x14ac:dyDescent="0.4">
      <c r="B103" s="219"/>
      <c r="C103" s="152"/>
      <c r="D103" s="222" t="s">
        <v>527</v>
      </c>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t="s">
        <v>541</v>
      </c>
      <c r="C111" s="152"/>
      <c r="D111" s="222" t="s">
        <v>542</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t="s">
        <v>543</v>
      </c>
      <c r="C123" s="150"/>
      <c r="D123" s="222" t="s">
        <v>544</v>
      </c>
      <c r="E123" s="7"/>
    </row>
    <row r="124" spans="2:5" s="5" customFormat="1" ht="35.25" customHeight="1" x14ac:dyDescent="0.4">
      <c r="B124" s="219"/>
      <c r="C124" s="150"/>
      <c r="D124" s="222" t="s">
        <v>545</v>
      </c>
      <c r="E124" s="27"/>
    </row>
    <row r="125" spans="2:5" s="5" customFormat="1" ht="35.25" customHeight="1" x14ac:dyDescent="0.4">
      <c r="B125" s="219"/>
      <c r="C125" s="150"/>
      <c r="D125" s="222" t="s">
        <v>546</v>
      </c>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t="s">
        <v>547</v>
      </c>
      <c r="C134" s="150"/>
      <c r="D134" s="222" t="s">
        <v>548</v>
      </c>
      <c r="E134" s="27"/>
    </row>
    <row r="135" spans="2:5" s="5" customFormat="1" ht="35.25" customHeight="1" x14ac:dyDescent="0.4">
      <c r="B135" s="219"/>
      <c r="C135" s="150"/>
      <c r="D135" s="222" t="s">
        <v>549</v>
      </c>
      <c r="E135" s="27"/>
    </row>
    <row r="136" spans="2:5" s="5" customFormat="1" ht="35.25" customHeight="1" x14ac:dyDescent="0.4">
      <c r="B136" s="219"/>
      <c r="C136" s="150"/>
      <c r="D136" s="222" t="s">
        <v>550</v>
      </c>
      <c r="E136" s="27"/>
    </row>
    <row r="137" spans="2:5" s="5" customFormat="1" ht="35.25" customHeight="1" x14ac:dyDescent="0.4">
      <c r="B137" s="219"/>
      <c r="C137" s="150"/>
      <c r="D137" s="222" t="s">
        <v>551</v>
      </c>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t="s">
        <v>552</v>
      </c>
      <c r="C145" s="150"/>
      <c r="D145" s="222" t="s">
        <v>553</v>
      </c>
      <c r="E145" s="27"/>
    </row>
    <row r="146" spans="2:5" s="5" customFormat="1" ht="35.25" customHeight="1" x14ac:dyDescent="0.4">
      <c r="B146" s="219"/>
      <c r="C146" s="150"/>
      <c r="D146" s="222" t="s">
        <v>554</v>
      </c>
      <c r="E146" s="27"/>
    </row>
    <row r="147" spans="2:5" s="5" customFormat="1" ht="35.25" customHeight="1" x14ac:dyDescent="0.4">
      <c r="B147" s="219"/>
      <c r="C147" s="150"/>
      <c r="D147" s="222" t="s">
        <v>555</v>
      </c>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t="s">
        <v>556</v>
      </c>
      <c r="C156" s="150"/>
      <c r="D156" s="222" t="s">
        <v>557</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t="s">
        <v>558</v>
      </c>
      <c r="C167" s="150"/>
      <c r="D167" s="222" t="s">
        <v>559</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t="s">
        <v>560</v>
      </c>
      <c r="C178" s="150"/>
      <c r="D178" s="222" t="s">
        <v>561</v>
      </c>
      <c r="E178" s="27"/>
    </row>
    <row r="179" spans="2:5" s="5" customFormat="1" ht="35.25" customHeight="1" x14ac:dyDescent="0.4">
      <c r="B179" s="219"/>
      <c r="C179" s="150"/>
      <c r="D179" s="222" t="s">
        <v>562</v>
      </c>
      <c r="E179" s="27"/>
    </row>
    <row r="180" spans="2:5" s="5" customFormat="1" ht="35.25" customHeight="1" x14ac:dyDescent="0.4">
      <c r="B180" s="219"/>
      <c r="C180" s="150"/>
      <c r="D180" s="222" t="s">
        <v>559</v>
      </c>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t="s">
        <v>563</v>
      </c>
      <c r="C189" s="150"/>
      <c r="D189" s="222" t="s">
        <v>517</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t="s">
        <v>564</v>
      </c>
      <c r="C200" s="150"/>
      <c r="D200" s="222" t="s">
        <v>565</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