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4519" calcMode="manual" calcCompleted="0" calcOnSave="0"/>
</workbook>
</file>

<file path=xl/calcChain.xml><?xml version="1.0" encoding="utf-8"?>
<calcChain xmlns="http://schemas.openxmlformats.org/spreadsheetml/2006/main">
  <c r="Q60" i="4" l="1"/>
  <c r="Q59" i="4"/>
  <c r="Q58" i="4"/>
  <c r="Q57" i="4"/>
  <c r="Q56" i="4"/>
  <c r="K60" i="4"/>
  <c r="K59" i="4"/>
  <c r="K58" i="4"/>
  <c r="K57" i="4"/>
  <c r="K56" i="4"/>
  <c r="K54" i="18"/>
  <c r="J12" i="4" s="1"/>
  <c r="P37" i="10"/>
  <c r="O37" i="10"/>
  <c r="P16" i="10"/>
  <c r="P15" i="10"/>
  <c r="O17" i="10"/>
  <c r="N17" i="10"/>
  <c r="M17" i="10"/>
  <c r="J16" i="10"/>
  <c r="J17" i="10" s="1"/>
  <c r="O16" i="10"/>
  <c r="O15" i="10"/>
  <c r="N12" i="10"/>
  <c r="M12" i="10"/>
  <c r="P60" i="4"/>
  <c r="P12" i="4"/>
  <c r="Q12" i="4" s="1"/>
  <c r="Q5" i="4"/>
  <c r="P5" i="4"/>
  <c r="Q54" i="18"/>
  <c r="O6" i="10" s="1"/>
  <c r="K46" i="10"/>
  <c r="K41" i="10"/>
  <c r="K40" i="10"/>
  <c r="K38" i="10"/>
  <c r="K37" i="10"/>
  <c r="J37" i="10"/>
  <c r="K15" i="10"/>
  <c r="I17" i="10"/>
  <c r="H17" i="10"/>
  <c r="J15" i="10"/>
  <c r="I12" i="10"/>
  <c r="I44" i="10" s="1"/>
  <c r="H12" i="10"/>
  <c r="H44" i="10" s="1"/>
  <c r="J60" i="4"/>
  <c r="K5" i="4"/>
  <c r="J5" i="4"/>
  <c r="O12" i="10" l="1"/>
  <c r="P6" i="10"/>
  <c r="P12" i="10" s="1"/>
  <c r="J6" i="10"/>
  <c r="K12" i="4"/>
  <c r="P17" i="10"/>
  <c r="K16" i="10"/>
  <c r="K17" i="10" s="1"/>
  <c r="J12" i="10" l="1"/>
  <c r="K6" i="10"/>
  <c r="K12" i="10" s="1"/>
  <c r="K44" i="10" s="1"/>
  <c r="K47" i="10" s="1"/>
  <c r="K50" i="10" s="1"/>
  <c r="K51" i="10" l="1"/>
  <c r="J44" i="10"/>
</calcChain>
</file>

<file path=xl/sharedStrings.xml><?xml version="1.0" encoding="utf-8"?>
<sst xmlns="http://schemas.openxmlformats.org/spreadsheetml/2006/main" count="585" uniqueCount="509">
  <si>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</si>
  <si>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</si>
  <si>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</si>
  <si>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</si>
  <si>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</si>
  <si>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</si>
  <si>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</si>
  <si>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</si>
  <si>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</si>
  <si>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</si>
  <si>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</si>
  <si>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</si>
  <si>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</si>
  <si>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</si>
  <si>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</si>
  <si>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</si>
  <si>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</si>
  <si>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</si>
  <si>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</si>
  <si>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</si>
  <si>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</si>
  <si>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</si>
  <si>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</si>
  <si>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</si>
  <si>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</si>
  <si>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</si>
  <si>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</si>
  <si>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</si>
  <si>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</si>
  <si>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</si>
  <si>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</si>
  <si>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</si>
  <si>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</si>
  <si>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</si>
  <si>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</si>
  <si>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</si>
  <si>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</si>
  <si>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</si>
  <si>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</si>
  <si>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</si>
  <si>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</si>
  <si>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</si>
  <si>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</si>
  <si>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</si>
  <si>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</si>
  <si>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</si>
  <si>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</si>
  <si>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</si>
  <si>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</si>
  <si>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</si>
  <si>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</si>
  <si>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</si>
  <si>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</si>
  <si>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</si>
  <si>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</si>
  <si>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</si>
  <si>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</si>
  <si>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</si>
  <si>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</si>
  <si>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</si>
  <si>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</si>
  <si>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</si>
  <si>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</si>
  <si>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</si>
  <si>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</si>
  <si>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</si>
  <si>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</si>
  <si>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</si>
  <si>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</si>
  <si>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</si>
  <si>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</si>
  <si>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</si>
  <si>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</si>
  <si>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</si>
  <si>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</si>
  <si>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</si>
  <si>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</si>
  <si>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</si>
  <si>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</si>
  <si>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</si>
  <si>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</si>
  <si>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</si>
  <si>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</si>
  <si>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</si>
  <si>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</si>
  <si>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</si>
  <si>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</si>
  <si>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</si>
  <si>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</si>
  <si>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</si>
  <si>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</si>
  <si>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</si>
  <si>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</si>
  <si>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</si>
  <si>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</si>
  <si>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</si>
  <si>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</si>
  <si>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</si>
  <si>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</si>
  <si>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</si>
  <si>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</si>
  <si>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</si>
  <si>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</si>
  <si>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</si>
  <si>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</si>
  <si>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</si>
  <si>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</si>
  <si>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</si>
  <si>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</si>
  <si>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</si>
  <si>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</si>
  <si>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</si>
  <si>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</si>
  <si>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</si>
  <si>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</si>
  <si>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</si>
  <si>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</si>
  <si>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</si>
  <si>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</si>
  <si>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</si>
  <si>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</si>
  <si>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</si>
  <si>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</si>
  <si>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</si>
  <si>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</si>
  <si>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</si>
  <si>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</si>
  <si>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</si>
  <si>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</si>
  <si>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</si>
  <si>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</si>
  <si>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</si>
  <si>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</si>
  <si>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</si>
  <si>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</si>
  <si>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</si>
  <si>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</si>
  <si>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</si>
  <si>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</si>
  <si>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</si>
  <si>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</si>
  <si>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</si>
  <si>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</si>
  <si>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</si>
  <si>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</si>
  <si>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</si>
  <si>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</si>
  <si>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</si>
  <si>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</si>
  <si>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</si>
  <si>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</si>
  <si>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</si>
  <si>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</si>
  <si>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</si>
  <si>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</si>
  <si>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</si>
  <si>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</si>
  <si>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</si>
  <si>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</si>
  <si>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</si>
  <si>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</si>
  <si>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</si>
  <si>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</si>
  <si>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</si>
  <si>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</si>
  <si>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</si>
  <si>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</si>
  <si>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</si>
  <si>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</si>
  <si>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</si>
  <si>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</si>
  <si>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</si>
  <si>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</si>
  <si>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</si>
  <si>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</si>
  <si>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</si>
  <si>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</si>
  <si>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</si>
  <si>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</si>
  <si>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</si>
  <si>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</si>
  <si>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</si>
  <si>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</si>
  <si>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</si>
  <si>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</si>
  <si>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</si>
  <si>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</si>
  <si>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</si>
  <si>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</si>
  <si>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</si>
  <si>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</si>
  <si>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</si>
  <si>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</si>
  <si>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</si>
  <si>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</si>
  <si>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</si>
  <si>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</si>
  <si>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</si>
  <si>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</si>
  <si>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</si>
  <si>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</si>
  <si>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</si>
  <si>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</si>
  <si>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</si>
  <si>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</si>
  <si>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</si>
  <si>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</si>
  <si>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</si>
  <si>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</si>
  <si>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</si>
  <si>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</si>
  <si>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</si>
  <si>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</si>
  <si>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</si>
  <si>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</si>
  <si>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</si>
  <si>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</si>
  <si>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</si>
  <si>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</si>
  <si>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</si>
  <si>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</si>
  <si>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</si>
  <si>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</si>
  <si>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</si>
  <si>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</si>
  <si>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</si>
  <si>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</si>
  <si>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</si>
  <si>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</si>
  <si>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</si>
  <si>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</si>
  <si>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</si>
  <si>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</si>
  <si>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</si>
  <si>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</si>
  <si>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</si>
  <si>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</si>
  <si>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</si>
  <si>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</si>
  <si>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</si>
  <si>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</si>
  <si>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</si>
  <si>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</si>
  <si>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</si>
  <si>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</si>
  <si>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</si>
  <si>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</si>
  <si>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</si>
  <si>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</si>
  <si>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</si>
  <si>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</si>
  <si>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</si>
  <si>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</si>
  <si>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</si>
  <si>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</si>
  <si>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</si>
  <si>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</si>
  <si>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</si>
  <si>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</si>
  <si>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</si>
  <si>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</si>
  <si>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</si>
  <si>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</si>
  <si>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</si>
  <si>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</si>
  <si>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</si>
  <si>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</si>
  <si>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</si>
  <si>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</si>
  <si>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</si>
  <si>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</si>
  <si>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</si>
  <si>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</si>
  <si>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</si>
  <si>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</si>
  <si>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</si>
  <si>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</si>
  <si>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</si>
  <si>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</si>
  <si>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</si>
  <si>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</si>
  <si>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</si>
  <si>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</si>
  <si>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</si>
  <si>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</si>
  <si>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</si>
  <si>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</si>
  <si>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</si>
  <si>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</si>
  <si>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</si>
  <si>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</si>
  <si>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</si>
  <si>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</si>
  <si>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</si>
  <si>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</si>
  <si>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</si>
  <si>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</si>
  <si>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</si>
  <si>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</si>
  <si>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</si>
  <si>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</si>
  <si>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</si>
  <si>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</si>
  <si>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</si>
  <si>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</si>
  <si>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</si>
  <si>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</si>
  <si>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</si>
  <si>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</si>
  <si>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</si>
  <si>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</si>
  <si>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</si>
  <si>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</si>
  <si>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</si>
  <si>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</si>
  <si>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</si>
  <si>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</si>
  <si>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</si>
  <si>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</si>
  <si>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</si>
  <si>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</si>
  <si>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</si>
  <si>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</si>
  <si>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</si>
  <si>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</si>
  <si>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</si>
  <si>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</si>
  <si>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</si>
  <si>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</si>
  <si>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</si>
  <si>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</si>
  <si>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</si>
  <si>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</si>
  <si>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</si>
  <si>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</si>
  <si>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</si>
  <si>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</si>
  <si>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</si>
  <si>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</si>
  <si>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</si>
  <si>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</si>
  <si>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</si>
  <si>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</si>
  <si>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</si>
  <si>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</si>
  <si>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</si>
  <si>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</si>
  <si>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</si>
  <si>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</si>
  <si>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</si>
  <si>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</si>
  <si>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</si>
  <si>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</si>
  <si>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</si>
  <si>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</si>
  <si>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</si>
  <si>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</si>
  <si>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</si>
  <si>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</si>
  <si>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</si>
  <si>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</si>
  <si>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</si>
  <si>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</si>
  <si>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</si>
  <si>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</si>
  <si>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</si>
  <si>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</si>
  <si>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</si>
  <si>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</si>
  <si>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</si>
  <si>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</si>
  <si>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</si>
  <si>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</si>
  <si>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</si>
  <si>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</si>
  <si>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</si>
  <si>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</si>
  <si>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</si>
  <si>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</si>
  <si>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</si>
  <si>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</si>
  <si>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</si>
  <si>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</si>
  <si>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</si>
  <si>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</si>
  <si>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</si>
  <si>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</si>
  <si>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</si>
  <si>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</si>
  <si>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</si>
  <si>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</si>
  <si>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</si>
  <si>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</si>
  <si>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</si>
  <si>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</si>
  <si>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</si>
  <si>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</si>
  <si>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</si>
  <si>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</si>
  <si>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</si>
  <si>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</si>
  <si>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</si>
  <si>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</si>
  <si>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</si>
  <si>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</si>
  <si>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</si>
  <si>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</si>
  <si>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</si>
  <si>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</si>
  <si>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</si>
  <si>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</si>
  <si>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</si>
  <si>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</si>
  <si>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</si>
  <si>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</si>
  <si>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</si>
  <si>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</si>
  <si>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</si>
  <si>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</si>
  <si>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</si>
  <si>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</si>
  <si>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</si>
  <si>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</si>
  <si>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</si>
  <si>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</si>
  <si>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</si>
  <si>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</si>
  <si>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</si>
  <si>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</si>
  <si>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</si>
  <si>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</si>
  <si>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</si>
  <si>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</si>
  <si>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</si>
  <si>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</si>
  <si>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</si>
  <si>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</si>
  <si>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</si>
  <si>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</si>
  <si>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</si>
  <si>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</si>
  <si>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</si>
  <si>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</si>
  <si>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</si>
  <si>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</si>
  <si>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</si>
  <si>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</si>
  <si>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</si>
  <si>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</si>
  <si>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</si>
  <si>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</si>
  <si>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</si>
  <si>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</si>
  <si>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</si>
  <si>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</si>
  <si>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</si>
  <si>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</si>
  <si>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</si>
  <si>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</si>
  <si>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</si>
  <si>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</si>
  <si>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</si>
  <si>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</si>
  <si>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</si>
  <si>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</si>
  <si>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</si>
  <si>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</si>
  <si>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</si>
  <si>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</si>
  <si>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</si>
  <si>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</si>
  <si>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</si>
  <si>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</si>
  <si>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</si>
  <si>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</si>
  <si>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</si>
  <si>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</si>
  <si>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</si>
  <si>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</si>
  <si>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</si>
  <si>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</si>
  <si>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</si>
  <si>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</si>
  <si>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</si>
  <si>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</si>
  <si>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</si>
  <si>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</si>
  <si>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</si>
  <si>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</si>
  <si>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</si>
  <si>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</si>
  <si>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</si>
  <si>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</si>
  <si>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</si>
  <si>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</si>
  <si>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</si>
  <si>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</si>
  <si>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</si>
  <si>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</si>
  <si>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</si>
  <si>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</si>
  <si>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</si>
  <si>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77462</t>
  </si>
  <si>
    <t>17</t>
  </si>
  <si>
    <t>Based on actual.</t>
  </si>
  <si>
    <t>Actual by state, allocated among lines based on earned premium.</t>
  </si>
  <si>
    <t>None.</t>
  </si>
  <si>
    <t>Based on actual charges for services, allocated among lines based on paid claims.</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</si>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</sst>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154</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H28" activePane="bottomRight" state="frozen"/>
      <selection activeCell="B1" sqref="B1"/>
      <selection pane="topRight" activeCell="B1" sqref="B1"/>
      <selection pane="bottomLeft" activeCell="B1" sqref="B1"/>
      <selection pane="bottomRight" activeCell="Q56" sqref="Q56:Q6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3176709</v>
      </c>
      <c r="K5" s="106">
        <f>'Pt 2 Premium and Claims'!K5</f>
        <v>3176709</v>
      </c>
      <c r="L5" s="106"/>
      <c r="M5" s="106"/>
      <c r="N5" s="106"/>
      <c r="O5" s="105"/>
      <c r="P5" s="105">
        <f>'Pt 2 Premium and Claims'!P5</f>
        <v>360774</v>
      </c>
      <c r="Q5" s="106">
        <f>P5</f>
        <v>360774</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2651886.8614726393</v>
      </c>
      <c r="K12" s="106">
        <f>'Pt 2 Premium and Claims'!K54</f>
        <v>2651886.8614726393</v>
      </c>
      <c r="L12" s="106"/>
      <c r="M12" s="106"/>
      <c r="N12" s="106"/>
      <c r="O12" s="105"/>
      <c r="P12" s="105">
        <f>'Pt 2 Premium and Claims'!Q54</f>
        <v>282078.15684285219</v>
      </c>
      <c r="Q12" s="106">
        <f>P12</f>
        <v>282078.15684285219</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v>293987.94999999995</v>
      </c>
      <c r="K13" s="110">
        <v>293987.94999999995</v>
      </c>
      <c r="L13" s="110"/>
      <c r="M13" s="289"/>
      <c r="N13" s="290"/>
      <c r="O13" s="109"/>
      <c r="P13" s="109">
        <v>27189.71</v>
      </c>
      <c r="Q13" s="110">
        <v>27189.71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v>171026</v>
      </c>
      <c r="L25" s="110"/>
      <c r="M25" s="110"/>
      <c r="N25" s="110"/>
      <c r="O25" s="109"/>
      <c r="P25" s="109"/>
      <c r="Q25" s="110">
        <v>18071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v>31169</v>
      </c>
      <c r="L31" s="110"/>
      <c r="M31" s="110"/>
      <c r="N31" s="110"/>
      <c r="O31" s="109"/>
      <c r="P31" s="109"/>
      <c r="Q31" s="110">
        <v>3272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v>4257</v>
      </c>
      <c r="L35" s="110"/>
      <c r="M35" s="110"/>
      <c r="N35" s="110"/>
      <c r="O35" s="109"/>
      <c r="P35" s="109"/>
      <c r="Q35" s="110">
        <v>447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J56</f>
        <v>0</v>
      </c>
      <c r="L56" s="122"/>
      <c r="M56" s="122"/>
      <c r="N56" s="122"/>
      <c r="O56" s="121"/>
      <c r="P56" s="121">
        <v>0</v>
      </c>
      <c r="Q56" s="122">
        <f t="shared" ref="Q56:Q60" si="0">P56</f>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 t="shared" ref="K57:K60" si="1">J57</f>
        <v>0</v>
      </c>
      <c r="L57" s="125"/>
      <c r="M57" s="125"/>
      <c r="N57" s="125"/>
      <c r="O57" s="124"/>
      <c r="P57" s="124">
        <v>0</v>
      </c>
      <c r="Q57" s="125">
        <f t="shared" si="0"/>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 t="shared" si="1"/>
        <v>0</v>
      </c>
      <c r="L58" s="125"/>
      <c r="M58" s="125"/>
      <c r="N58" s="125"/>
      <c r="O58" s="124"/>
      <c r="P58" s="124">
        <v>0</v>
      </c>
      <c r="Q58" s="125">
        <f t="shared" si="0"/>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10684</v>
      </c>
      <c r="K59" s="125">
        <f t="shared" si="1"/>
        <v>10684</v>
      </c>
      <c r="L59" s="125"/>
      <c r="M59" s="125"/>
      <c r="N59" s="125"/>
      <c r="O59" s="124"/>
      <c r="P59" s="124">
        <v>1537</v>
      </c>
      <c r="Q59" s="125">
        <f t="shared" si="0"/>
        <v>1537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890.33333333333337</v>
      </c>
      <c r="K60" s="128">
        <f t="shared" si="1"/>
        <v>890.33333333333337</v>
      </c>
      <c r="L60" s="128"/>
      <c r="M60" s="128"/>
      <c r="N60" s="128"/>
      <c r="O60" s="127"/>
      <c r="P60" s="127">
        <f>P59/12</f>
        <v>128.08333333333334</v>
      </c>
      <c r="Q60" s="128">
        <f t="shared" si="0"/>
        <v>128.08333333333334</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H17" activePane="bottomRight" state="frozen"/>
      <selection activeCell="B1" sqref="B1"/>
      <selection pane="topRight" activeCell="B1" sqref="B1"/>
      <selection pane="bottomLeft" activeCell="B1" sqref="B1"/>
      <selection pane="bottomRight" activeCell="K27" sqref="K2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3176709</v>
      </c>
      <c r="K5" s="118">
        <v>3176709</v>
      </c>
      <c r="L5" s="118"/>
      <c r="M5" s="118"/>
      <c r="N5" s="118"/>
      <c r="O5" s="117"/>
      <c r="P5" s="117">
        <v>360774</v>
      </c>
      <c r="Q5" s="118">
        <v>360774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3176709</v>
      </c>
      <c r="K18" s="110">
        <v>3176709</v>
      </c>
      <c r="L18" s="110"/>
      <c r="M18" s="110"/>
      <c r="N18" s="110"/>
      <c r="O18" s="109"/>
      <c r="P18" s="109">
        <v>360774</v>
      </c>
      <c r="Q18" s="110">
        <v>360774</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2377649.3699999996</v>
      </c>
      <c r="L24" s="110"/>
      <c r="M24" s="110"/>
      <c r="N24" s="110"/>
      <c r="O24" s="109"/>
      <c r="P24" s="293"/>
      <c r="Q24" s="110">
        <v>252636.95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274237.49147263973</v>
      </c>
      <c r="L27" s="110"/>
      <c r="M27" s="110"/>
      <c r="N27" s="110"/>
      <c r="O27" s="109"/>
      <c r="P27" s="293"/>
      <c r="Q27" s="110">
        <v>29441.206842852182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2651886.8614726393</v>
      </c>
      <c r="L54" s="115"/>
      <c r="M54" s="115"/>
      <c r="N54" s="115"/>
      <c r="O54" s="114"/>
      <c r="P54" s="114"/>
      <c r="Q54" s="115">
        <f>Q24+Q27</f>
        <v>282078.15684285219</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workbookViewId="0">
      <pane xSplit="2" ySplit="3" topLeftCell="G25" activePane="bottomRight" state="frozen"/>
      <selection activeCell="B1" sqref="B1"/>
      <selection pane="topRight" activeCell="B1" sqref="B1"/>
      <selection pane="bottomLeft" activeCell="B1" sqref="B1"/>
      <selection pane="bottomRight" activeCell="K53" sqref="K53"/>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3858453</v>
      </c>
      <c r="I5" s="118">
        <v>3408019</v>
      </c>
      <c r="J5" s="346"/>
      <c r="K5" s="346"/>
      <c r="L5" s="312"/>
      <c r="M5" s="117">
        <v>171492</v>
      </c>
      <c r="N5" s="118">
        <v>132364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3759253.17</v>
      </c>
      <c r="I6" s="110">
        <v>3392722.3699999996</v>
      </c>
      <c r="J6" s="115">
        <f>'Pt 2 Premium and Claims'!K54</f>
        <v>2651886.8614726393</v>
      </c>
      <c r="K6" s="115">
        <f>SUM(H6:J6)</f>
        <v>9803862.4014726393</v>
      </c>
      <c r="L6" s="116"/>
      <c r="M6" s="109">
        <v>185371.83</v>
      </c>
      <c r="N6" s="110">
        <v>121410.49</v>
      </c>
      <c r="O6" s="115">
        <f>'Pt 2 Premium and Claims'!Q54</f>
        <v>282078.15684285219</v>
      </c>
      <c r="P6" s="115">
        <f>SUM(M6:O6)</f>
        <v>588860.47684285219</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f>
        <v>3759253.17</v>
      </c>
      <c r="I12" s="115">
        <f t="shared" ref="I12:K12" si="0">I6</f>
        <v>3392722.3699999996</v>
      </c>
      <c r="J12" s="115">
        <f t="shared" si="0"/>
        <v>2651886.8614726393</v>
      </c>
      <c r="K12" s="115">
        <f t="shared" si="0"/>
        <v>9803862.4014726393</v>
      </c>
      <c r="L12" s="311"/>
      <c r="M12" s="114">
        <f>M6+M7</f>
        <v>185371.83</v>
      </c>
      <c r="N12" s="115">
        <f t="shared" ref="N12:P12" si="1">N6+N7</f>
        <v>121410.49</v>
      </c>
      <c r="O12" s="115">
        <f t="shared" si="1"/>
        <v>282078.15684285219</v>
      </c>
      <c r="P12" s="115">
        <f t="shared" si="1"/>
        <v>588860.47684285219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5751117</v>
      </c>
      <c r="I15" s="118">
        <v>5109450</v>
      </c>
      <c r="J15" s="106">
        <f>'Pt 2 Premium and Claims'!J18</f>
        <v>3176709</v>
      </c>
      <c r="K15" s="106">
        <f>SUM(H15:J15)</f>
        <v>14037276</v>
      </c>
      <c r="L15" s="107"/>
      <c r="M15" s="117">
        <v>492123</v>
      </c>
      <c r="N15" s="118">
        <v>352684</v>
      </c>
      <c r="O15" s="106">
        <f>'Pt 2 Premium and Claims'!P5</f>
        <v>360774</v>
      </c>
      <c r="P15" s="106">
        <f>SUM(M15:O15)</f>
        <v>1205581</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346015</v>
      </c>
      <c r="I16" s="110">
        <v>224705</v>
      </c>
      <c r="J16" s="115">
        <f>SUM('Pt 1 Summary of Data'!K25:K35)</f>
        <v>206452</v>
      </c>
      <c r="K16" s="115">
        <f>SUM(H16:J16)</f>
        <v>777172</v>
      </c>
      <c r="L16" s="116"/>
      <c r="M16" s="109">
        <v>42073</v>
      </c>
      <c r="N16" s="110">
        <v>14355</v>
      </c>
      <c r="O16" s="115">
        <f>SUM('Pt 1 Summary of Data'!Q25:Q35)</f>
        <v>21790</v>
      </c>
      <c r="P16" s="115">
        <f>SUM(M16:O16)</f>
        <v>78218</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5405102</v>
      </c>
      <c r="I17" s="115">
        <f t="shared" ref="I17:K17" si="2">I15-I16</f>
        <v>4884745</v>
      </c>
      <c r="J17" s="115">
        <f t="shared" si="2"/>
        <v>2970257</v>
      </c>
      <c r="K17" s="115">
        <f t="shared" si="2"/>
        <v>13260104</v>
      </c>
      <c r="L17" s="314"/>
      <c r="M17" s="114">
        <f>M15-M16</f>
        <v>450050</v>
      </c>
      <c r="N17" s="115">
        <f t="shared" ref="N17:P17" si="3">N15-N16</f>
        <v>338329</v>
      </c>
      <c r="O17" s="115">
        <f t="shared" si="3"/>
        <v>338984</v>
      </c>
      <c r="P17" s="115">
        <f t="shared" si="3"/>
        <v>1127363</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1656</v>
      </c>
      <c r="I37" s="122">
        <v>1356</v>
      </c>
      <c r="J37" s="256">
        <f>'Pt 1 Summary of Data'!J60</f>
        <v>890.33333333333337</v>
      </c>
      <c r="K37" s="256">
        <f>SUM(H37:J37)</f>
        <v>3902.3333333333335</v>
      </c>
      <c r="L37" s="312"/>
      <c r="M37" s="121">
        <v>171</v>
      </c>
      <c r="N37" s="122">
        <v>153</v>
      </c>
      <c r="O37" s="256">
        <f>'Pt 1 Summary of Data'!P60</f>
        <v>128.08333333333334</v>
      </c>
      <c r="P37" s="256">
        <f>SUM(M37:O37)</f>
        <v>452.08333333333337</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f>0.052+((K37-2500)/(5000-2500))*(0.037-0.052)</f>
        <v>4.3586E-2</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v>4910.1265822784808</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f>1.164+((K39-2500)/(5000-2500))*(1.402-1.164)</f>
        <v>1.3934440506329113</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f>K38*K40</f>
        <v>6.0734652390886074E-2</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f>H12/H17</f>
        <v>0.69550087491410895</v>
      </c>
      <c r="I44" s="260">
        <f t="shared" ref="I44:K44" si="4">I12/I17</f>
        <v>0.69455465331353006</v>
      </c>
      <c r="J44" s="260">
        <f t="shared" si="4"/>
        <v>0.89281394218501609</v>
      </c>
      <c r="K44" s="260">
        <f t="shared" si="4"/>
        <v>0.73935034004805988</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f>K41</f>
        <v>6.0734652390886074E-2</v>
      </c>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f>K44+K46</f>
        <v>0.80008499243894593</v>
      </c>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v>0.8</v>
      </c>
      <c r="I49" s="141">
        <v>0.8</v>
      </c>
      <c r="J49" s="141">
        <v>0.8</v>
      </c>
      <c r="K49" s="141">
        <v>0.8</v>
      </c>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f>K47</f>
        <v>0.80008499243894593</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f>J12</f>
        <v>2651886.8614726393</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c r="F6" s="363"/>
      <c r="G6" s="123"/>
      <c r="H6" s="123"/>
      <c r="I6" s="363"/>
      <c r="J6" s="363"/>
      <c r="K6" s="372"/>
    </row>
    <row r="7" spans="2:11" x14ac:dyDescent="0.4">
      <c r="B7" s="155" t="s">
        <v>102</v>
      </c>
      <c r="C7" s="124"/>
      <c r="D7" s="126">
        <v>0</v>
      </c>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429858</v>
      </c>
      <c r="E16" s="119"/>
      <c r="F16" s="119"/>
      <c r="G16" s="119"/>
      <c r="H16" s="119"/>
      <c r="I16" s="312"/>
      <c r="J16" s="312"/>
      <c r="K16" s="365"/>
    </row>
    <row r="17" spans="2:12" s="5" customFormat="1" x14ac:dyDescent="0.4">
      <c r="B17" s="207" t="s">
        <v>203</v>
      </c>
      <c r="C17" s="109"/>
      <c r="D17" s="113">
        <v>0</v>
      </c>
      <c r="E17" s="113"/>
      <c r="F17" s="113"/>
      <c r="G17" s="113"/>
      <c r="H17" s="113"/>
      <c r="I17" s="311"/>
      <c r="J17" s="311"/>
      <c r="K17" s="366"/>
    </row>
    <row r="18" spans="2:12" ht="25.35" x14ac:dyDescent="0.4">
      <c r="B18" s="155" t="s">
        <v>207</v>
      </c>
      <c r="C18" s="369"/>
      <c r="D18" s="139">
        <v>1</v>
      </c>
      <c r="E18" s="139"/>
      <c r="F18" s="139"/>
      <c r="G18" s="139"/>
      <c r="H18" s="139"/>
      <c r="I18" s="353"/>
      <c r="J18" s="353"/>
      <c r="K18" s="367"/>
    </row>
    <row r="19" spans="2:12" x14ac:dyDescent="0.4">
      <c r="B19" s="155" t="s">
        <v>208</v>
      </c>
      <c r="C19" s="351"/>
      <c r="D19" s="139">
        <v>1</v>
      </c>
      <c r="E19" s="139"/>
      <c r="F19" s="370"/>
      <c r="G19" s="139"/>
      <c r="H19" s="139"/>
      <c r="I19" s="353"/>
      <c r="J19" s="353"/>
      <c r="K19" s="371"/>
    </row>
    <row r="20" spans="2:12" ht="25.35" x14ac:dyDescent="0.4">
      <c r="B20" s="155" t="s">
        <v>209</v>
      </c>
      <c r="C20" s="369"/>
      <c r="D20" s="139">
        <v>1</v>
      </c>
      <c r="E20" s="139"/>
      <c r="F20" s="139"/>
      <c r="G20" s="139"/>
      <c r="H20" s="139"/>
      <c r="I20" s="353"/>
      <c r="J20" s="353"/>
      <c r="K20" s="367"/>
    </row>
    <row r="21" spans="2:12" x14ac:dyDescent="0.4">
      <c r="B21" s="155" t="s">
        <v>210</v>
      </c>
      <c r="C21" s="351"/>
      <c r="D21" s="139">
        <v>1</v>
      </c>
      <c r="E21" s="139"/>
      <c r="F21" s="370"/>
      <c r="G21" s="139"/>
      <c r="H21" s="139"/>
      <c r="I21" s="353"/>
      <c r="J21" s="353"/>
      <c r="K21" s="371"/>
    </row>
    <row r="22" spans="2:12" s="5" customFormat="1" x14ac:dyDescent="0.4">
      <c r="B22" s="211" t="s">
        <v>211</v>
      </c>
      <c r="C22" s="186"/>
      <c r="D22" s="212">
        <v>0</v>
      </c>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workbookViewId="0">
      <pane xSplit="2" ySplit="3" topLeftCell="C195" activePane="bottomRight" state="frozen"/>
      <selection activeCell="B1" sqref="B1"/>
      <selection pane="topRight" activeCell="B1" sqref="B1"/>
      <selection pane="bottomLeft" activeCell="B1" sqref="B1"/>
      <selection pane="bottomRight" activeCell="D217" sqref="D217"/>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505</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507</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507</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508</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508</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508</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508</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