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Draft\"/>
    </mc:Choice>
  </mc:AlternateContent>
  <workbookProtection workbookPassword="D429" lockStructure="1"/>
  <bookViews>
    <workbookView xWindow="0" yWindow="0" windowWidth="19200" windowHeight="1218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Claims'!$J$4:$Q$58</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16" i="18" l="1"/>
  <c r="J10" i="10" s="1"/>
  <c r="K11" i="10" l="1"/>
  <c r="K10" i="10" l="1"/>
  <c r="K14" i="4" l="1"/>
  <c r="Q14" i="4"/>
  <c r="P12" i="4" l="1"/>
  <c r="P39" i="10" l="1"/>
  <c r="P40" i="10" s="1"/>
  <c r="K39" i="10"/>
  <c r="K40" i="10" s="1"/>
  <c r="K41" i="10" l="1"/>
  <c r="K46" i="10" s="1"/>
  <c r="N6" i="10"/>
  <c r="M6" i="10"/>
  <c r="I6" i="10"/>
  <c r="H6" i="10"/>
  <c r="N5" i="10"/>
  <c r="M5" i="10"/>
  <c r="I5" i="10"/>
  <c r="H5" i="10"/>
  <c r="N49" i="10" l="1"/>
  <c r="M49" i="10"/>
  <c r="I49" i="10"/>
  <c r="H49" i="10"/>
  <c r="N37" i="10"/>
  <c r="M37" i="10"/>
  <c r="I37" i="10"/>
  <c r="H37" i="10"/>
  <c r="N16" i="10"/>
  <c r="M16" i="10"/>
  <c r="N15" i="10"/>
  <c r="M15" i="10"/>
  <c r="I16" i="10"/>
  <c r="H16" i="10"/>
  <c r="I15" i="10"/>
  <c r="H15" i="10"/>
  <c r="N7" i="10"/>
  <c r="N12" i="10" s="1"/>
  <c r="M7" i="10"/>
  <c r="M12" i="10" s="1"/>
  <c r="I7" i="10"/>
  <c r="I12" i="10" s="1"/>
  <c r="H7" i="10"/>
  <c r="H12" i="10" s="1"/>
  <c r="AT7" i="18" l="1"/>
  <c r="AT6" i="18"/>
  <c r="AT32" i="18" l="1"/>
  <c r="AT30" i="18"/>
  <c r="AT28" i="18"/>
  <c r="AT26" i="18"/>
  <c r="AT23" i="18"/>
  <c r="AT5" i="18" l="1"/>
  <c r="AT54" i="18" l="1"/>
  <c r="AT12" i="4" s="1"/>
  <c r="P50" i="18" l="1"/>
  <c r="P49" i="18"/>
  <c r="P32" i="18"/>
  <c r="P30" i="18"/>
  <c r="P28" i="18"/>
  <c r="P26" i="18"/>
  <c r="P23" i="18"/>
  <c r="P14" i="18"/>
  <c r="P13" i="18"/>
  <c r="P12" i="18"/>
  <c r="P11" i="18"/>
  <c r="Q11" i="18" s="1"/>
  <c r="P9" i="18"/>
  <c r="P7" i="18"/>
  <c r="P6" i="18"/>
  <c r="P5" i="18"/>
  <c r="J54" i="18"/>
  <c r="J12" i="4" s="1"/>
  <c r="J50" i="18"/>
  <c r="J49" i="18"/>
  <c r="J32" i="18"/>
  <c r="J30" i="18"/>
  <c r="J28" i="18"/>
  <c r="J26" i="18"/>
  <c r="J23" i="18"/>
  <c r="J7" i="18"/>
  <c r="J6" i="18"/>
  <c r="J5" i="18"/>
  <c r="K5" i="18" s="1"/>
  <c r="AT59" i="4"/>
  <c r="AT60" i="4" s="1"/>
  <c r="AT58" i="4"/>
  <c r="AT57" i="4"/>
  <c r="AT56" i="4"/>
  <c r="AT51" i="4"/>
  <c r="AT50" i="4"/>
  <c r="AT47" i="4"/>
  <c r="AT46" i="4"/>
  <c r="AT45" i="4"/>
  <c r="AT44" i="4"/>
  <c r="AT35" i="4"/>
  <c r="AT31" i="4"/>
  <c r="AT21" i="4"/>
  <c r="AT20" i="4"/>
  <c r="AT19" i="4"/>
  <c r="AT18" i="4"/>
  <c r="AT17" i="4"/>
  <c r="AT16" i="4"/>
  <c r="AT15" i="4"/>
  <c r="AT14" i="4"/>
  <c r="AT13" i="4"/>
  <c r="AT10" i="4"/>
  <c r="AT9" i="4"/>
  <c r="AT8" i="4"/>
  <c r="AT5" i="4"/>
  <c r="P59" i="4"/>
  <c r="Q59" i="4" s="1"/>
  <c r="Q60" i="4" s="1"/>
  <c r="P58" i="4"/>
  <c r="Q58" i="4" s="1"/>
  <c r="P57" i="4"/>
  <c r="Q57" i="4" s="1"/>
  <c r="P56" i="4"/>
  <c r="P51" i="4"/>
  <c r="Q51" i="4" s="1"/>
  <c r="P50" i="4"/>
  <c r="Q50" i="4" s="1"/>
  <c r="P47" i="4"/>
  <c r="Q47" i="4" s="1"/>
  <c r="P46" i="4"/>
  <c r="Q46" i="4" s="1"/>
  <c r="P45" i="4"/>
  <c r="Q45" i="4" s="1"/>
  <c r="P44" i="4"/>
  <c r="Q44" i="4" s="1"/>
  <c r="P41" i="4"/>
  <c r="Q41" i="4" s="1"/>
  <c r="P40" i="4"/>
  <c r="Q40" i="4" s="1"/>
  <c r="P39" i="4"/>
  <c r="Q39" i="4" s="1"/>
  <c r="P38" i="4"/>
  <c r="Q38" i="4" s="1"/>
  <c r="P37" i="4"/>
  <c r="Q34" i="4"/>
  <c r="P35" i="4"/>
  <c r="P31" i="4"/>
  <c r="Q31" i="4" s="1"/>
  <c r="Q27" i="4"/>
  <c r="Q26" i="4"/>
  <c r="Q25" i="4"/>
  <c r="P21" i="4"/>
  <c r="P20" i="4"/>
  <c r="P19" i="4"/>
  <c r="P18" i="4"/>
  <c r="P17" i="4"/>
  <c r="P16" i="4"/>
  <c r="P15" i="4"/>
  <c r="P14" i="4"/>
  <c r="P13" i="4"/>
  <c r="P10" i="4"/>
  <c r="P9" i="4"/>
  <c r="P8" i="4"/>
  <c r="P5" i="4"/>
  <c r="Q5" i="4" s="1"/>
  <c r="J59" i="4"/>
  <c r="J60" i="4" s="1"/>
  <c r="J58" i="4"/>
  <c r="K58" i="4" s="1"/>
  <c r="J57" i="4"/>
  <c r="K57" i="4" s="1"/>
  <c r="J56" i="4"/>
  <c r="J51" i="4"/>
  <c r="K51" i="4" s="1"/>
  <c r="J50" i="4"/>
  <c r="J47" i="4"/>
  <c r="K47" i="4" s="1"/>
  <c r="J46" i="4"/>
  <c r="K46" i="4" s="1"/>
  <c r="J45" i="4"/>
  <c r="K45" i="4" s="1"/>
  <c r="J44" i="4"/>
  <c r="K44" i="4" s="1"/>
  <c r="J37" i="4"/>
  <c r="J41" i="4"/>
  <c r="K41" i="4" s="1"/>
  <c r="J40" i="4"/>
  <c r="K40" i="4" s="1"/>
  <c r="J39" i="4"/>
  <c r="K39" i="4" s="1"/>
  <c r="J38" i="4"/>
  <c r="K38" i="4" s="1"/>
  <c r="K34" i="4"/>
  <c r="J35" i="4"/>
  <c r="K35" i="4" s="1"/>
  <c r="J31" i="4"/>
  <c r="K31" i="4" s="1"/>
  <c r="K27" i="4"/>
  <c r="K26" i="4"/>
  <c r="K25" i="4"/>
  <c r="J21" i="4"/>
  <c r="J20" i="4"/>
  <c r="J19" i="4"/>
  <c r="J18" i="4"/>
  <c r="J17" i="4"/>
  <c r="J16" i="4"/>
  <c r="J15" i="4"/>
  <c r="J14" i="4"/>
  <c r="J13" i="4"/>
  <c r="J10" i="4"/>
  <c r="J9" i="4"/>
  <c r="J8" i="4"/>
  <c r="J5" i="4"/>
  <c r="K5" i="4" s="1"/>
  <c r="J15" i="10" s="1"/>
  <c r="Q37" i="4" l="1"/>
  <c r="O7" i="10"/>
  <c r="P7" i="10" s="1"/>
  <c r="J7" i="10"/>
  <c r="J16" i="10"/>
  <c r="K16" i="10" s="1"/>
  <c r="Q35" i="4"/>
  <c r="O16" i="10"/>
  <c r="Q5" i="18"/>
  <c r="O15" i="10"/>
  <c r="K15" i="10"/>
  <c r="K37" i="4"/>
  <c r="Q56" i="4"/>
  <c r="E4" i="16"/>
  <c r="K56" i="4"/>
  <c r="D4" i="16"/>
  <c r="P60" i="4"/>
  <c r="O37" i="10" s="1"/>
  <c r="P37" i="10" s="1"/>
  <c r="K59" i="4"/>
  <c r="K60" i="4" s="1"/>
  <c r="J37" i="10" s="1"/>
  <c r="K37" i="10" s="1"/>
  <c r="K52" i="10" s="1"/>
  <c r="D11" i="16" s="1"/>
  <c r="D13" i="16" s="1"/>
  <c r="N17" i="10"/>
  <c r="N44" i="10" s="1"/>
  <c r="M17" i="10"/>
  <c r="M44" i="10" s="1"/>
  <c r="I17" i="10"/>
  <c r="I44" i="10" s="1"/>
  <c r="H17" i="10"/>
  <c r="H44" i="10" s="1"/>
  <c r="Q49" i="18"/>
  <c r="K49" i="18"/>
  <c r="Q27" i="18"/>
  <c r="K27" i="18"/>
  <c r="Q24" i="18"/>
  <c r="K24" i="18"/>
  <c r="Q13" i="4"/>
  <c r="K13" i="4"/>
  <c r="P16" i="10" l="1"/>
  <c r="P51" i="10"/>
  <c r="K51" i="10"/>
  <c r="K54" i="18"/>
  <c r="K12" i="4" s="1"/>
  <c r="J6" i="10" s="1"/>
  <c r="J17" i="10"/>
  <c r="K17" i="10" s="1"/>
  <c r="K7" i="10"/>
  <c r="O17" i="10"/>
  <c r="P15" i="10"/>
  <c r="Q54" i="18"/>
  <c r="Q12" i="4" s="1"/>
  <c r="O6" i="10" s="1"/>
  <c r="P17" i="10" l="1"/>
  <c r="K6" i="10"/>
  <c r="J12" i="10"/>
  <c r="J44" i="10" s="1"/>
  <c r="P6" i="10"/>
  <c r="O12" i="10"/>
  <c r="P12" i="10" s="1"/>
  <c r="P44" i="10" l="1"/>
  <c r="K12" i="10"/>
  <c r="K44" i="10" s="1"/>
  <c r="K47" i="10" s="1"/>
  <c r="K50" i="10" s="1"/>
  <c r="O44" i="10"/>
  <c r="P38" i="10" s="1"/>
  <c r="P41" i="10" s="1"/>
  <c r="P46" i="10" s="1"/>
  <c r="P47" i="10" l="1"/>
  <c r="P50" i="10" s="1"/>
  <c r="P52" i="10" s="1"/>
  <c r="E11" i="16" s="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<sst xmlns="http://schemas.openxmlformats.org/spreadsheetml/2006/main" count="565" uniqueCount="503">
  <si>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</si>
  <si>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</si>
  <si>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</si>
  <si>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</si>
  <si>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</si>
  <si>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</si>
  <si>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</si>
  <si>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</si>
  <si>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</si>
  <si>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</si>
  <si>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</si>
  <si>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</si>
  <si>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</si>
  <si>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</si>
  <si>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</si>
  <si>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</si>
  <si>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</si>
  <si>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</si>
  <si>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</si>
  <si>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</si>
  <si>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</si>
  <si>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</si>
  <si>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</si>
  <si>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</si>
  <si>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</si>
  <si>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</si>
  <si>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</si>
  <si>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</si>
  <si>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</si>
  <si>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</si>
  <si>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</si>
  <si>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</si>
  <si>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</si>
  <si>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</si>
  <si>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</si>
  <si>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</si>
  <si>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</si>
  <si>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</si>
  <si>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</si>
  <si>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</si>
  <si>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</si>
  <si>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</si>
  <si>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</si>
  <si>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</si>
  <si>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</si>
  <si>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</si>
  <si>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</si>
  <si>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</si>
  <si>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</si>
  <si>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</si>
  <si>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</si>
  <si>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</si>
  <si>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</si>
  <si>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</si>
  <si>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</si>
  <si>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</si>
  <si>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</si>
  <si>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</si>
  <si>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</si>
  <si>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</si>
  <si>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</si>
  <si>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</si>
  <si>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</si>
  <si>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</si>
  <si>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</si>
  <si>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</si>
  <si>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</si>
  <si>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</si>
  <si>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</si>
  <si>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</si>
  <si>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</si>
  <si>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</si>
  <si>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</si>
  <si>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</si>
  <si>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</si>
  <si>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</si>
  <si>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</si>
  <si>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</si>
  <si>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</si>
  <si>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</si>
  <si>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</si>
  <si>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</si>
  <si>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</si>
  <si>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</si>
  <si>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</si>
  <si>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</si>
  <si>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</si>
  <si>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</si>
  <si>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</si>
  <si>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</si>
  <si>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</si>
  <si>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</si>
  <si>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</si>
  <si>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</si>
  <si>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</si>
  <si>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</si>
  <si>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</si>
  <si>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</si>
  <si>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</si>
  <si>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</si>
  <si>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</si>
  <si>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</si>
  <si>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</si>
  <si>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</si>
  <si>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</si>
  <si>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</si>
  <si>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</si>
  <si>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</si>
  <si>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</si>
  <si>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</si>
  <si>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</si>
  <si>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</si>
  <si>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</si>
  <si>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</si>
  <si>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</si>
  <si>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</si>
  <si>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</si>
  <si>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</si>
  <si>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</si>
  <si>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</si>
  <si>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</si>
  <si>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</si>
  <si>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</si>
  <si>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</si>
  <si>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</si>
  <si>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</si>
  <si>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</si>
  <si>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</si>
  <si>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</si>
  <si>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</si>
  <si>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</si>
  <si>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</si>
  <si>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</si>
  <si>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</si>
  <si>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</si>
  <si>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</si>
  <si>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</si>
  <si>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</si>
  <si>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</si>
  <si>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</si>
  <si>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</si>
  <si>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</si>
  <si>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</si>
  <si>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</si>
  <si>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</si>
  <si>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</si>
  <si>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</si>
  <si>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</si>
  <si>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</si>
  <si>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</si>
  <si>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</si>
  <si>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</si>
  <si>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</si>
  <si>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</si>
  <si>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</si>
  <si>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</si>
  <si>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</si>
  <si>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</si>
  <si>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</si>
  <si>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</si>
  <si>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</si>
  <si>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</si>
  <si>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</si>
  <si>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</si>
  <si>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</si>
  <si>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</si>
  <si>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</si>
  <si>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</si>
  <si>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</si>
  <si>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</si>
  <si>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</si>
  <si>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</si>
  <si>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</si>
  <si>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</si>
  <si>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</si>
  <si>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</si>
  <si>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</si>
  <si>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</si>
  <si>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</si>
  <si>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</si>
  <si>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</si>
  <si>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</si>
  <si>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</si>
  <si>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</si>
  <si>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</si>
  <si>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</si>
  <si>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</si>
  <si>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</si>
  <si>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</si>
  <si>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</si>
  <si>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</si>
  <si>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</si>
  <si>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</si>
  <si>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</si>
  <si>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</si>
  <si>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</si>
  <si>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</si>
  <si>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</si>
  <si>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</si>
  <si>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</si>
  <si>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</si>
  <si>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</si>
  <si>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</si>
  <si>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</si>
  <si>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</si>
  <si>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</si>
  <si>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</si>
  <si>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</si>
  <si>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</si>
  <si>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</si>
  <si>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</si>
  <si>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</si>
  <si>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</si>
  <si>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</si>
  <si>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</si>
  <si>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</si>
  <si>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</si>
  <si>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</si>
  <si>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</si>
  <si>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</si>
  <si>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</si>
  <si>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</si>
  <si>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</si>
  <si>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</si>
  <si>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</si>
  <si>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</si>
  <si>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</si>
  <si>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</si>
  <si>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</si>
  <si>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</si>
  <si>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</si>
  <si>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</si>
  <si>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</si>
  <si>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</si>
  <si>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</si>
  <si>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</si>
  <si>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</si>
  <si>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</si>
  <si>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</si>
  <si>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</si>
  <si>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</si>
  <si>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</si>
  <si>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</si>
  <si>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</si>
  <si>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</si>
  <si>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</si>
  <si>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</si>
  <si>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</si>
  <si>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</si>
  <si>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</si>
  <si>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</si>
  <si>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</si>
  <si>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</si>
  <si>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</si>
  <si>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</si>
  <si>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</si>
  <si>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</si>
  <si>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</si>
  <si>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</si>
  <si>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</si>
  <si>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</si>
  <si>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</si>
  <si>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</si>
  <si>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</si>
  <si>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</si>
  <si>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</si>
  <si>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</si>
  <si>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</si>
  <si>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</si>
  <si>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</si>
  <si>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</si>
  <si>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</si>
  <si>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</si>
  <si>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</si>
  <si>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</si>
  <si>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</si>
  <si>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</si>
  <si>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</si>
  <si>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</si>
  <si>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</si>
  <si>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</si>
  <si>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</si>
  <si>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</si>
  <si>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</si>
  <si>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</si>
  <si>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</si>
  <si>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</si>
  <si>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</si>
  <si>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</si>
  <si>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</si>
  <si>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</si>
  <si>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</si>
  <si>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</si>
  <si>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</si>
  <si>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</si>
  <si>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</si>
  <si>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</si>
  <si>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</si>
  <si>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</si>
  <si>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</si>
  <si>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</si>
  <si>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</si>
  <si>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</si>
  <si>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</si>
  <si>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</si>
  <si>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</si>
  <si>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</si>
  <si>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</si>
  <si>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</si>
  <si>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</si>
  <si>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</si>
  <si>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</si>
  <si>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</si>
  <si>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</si>
  <si>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</si>
  <si>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</si>
  <si>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</si>
  <si>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</si>
  <si>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</si>
  <si>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</si>
  <si>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</si>
  <si>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</si>
  <si>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</si>
  <si>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</si>
  <si>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</si>
  <si>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</si>
  <si>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</si>
  <si>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</si>
  <si>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</si>
  <si>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</si>
  <si>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</si>
  <si>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</si>
  <si>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</si>
  <si>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</si>
  <si>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</si>
  <si>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</si>
  <si>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</si>
  <si>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</si>
  <si>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</si>
  <si>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</si>
  <si>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</si>
  <si>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</si>
  <si>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</si>
  <si>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</si>
  <si>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</si>
  <si>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</si>
  <si>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</si>
  <si>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</si>
  <si>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</si>
  <si>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</si>
  <si>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</si>
  <si>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</si>
  <si>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</si>
  <si>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</si>
  <si>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</si>
  <si>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</si>
  <si>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</si>
  <si>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</si>
  <si>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</si>
  <si>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</si>
  <si>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</si>
  <si>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</si>
  <si>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</si>
  <si>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</si>
  <si>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</si>
  <si>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</si>
  <si>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</si>
  <si>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</si>
  <si>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</si>
  <si>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</si>
  <si>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</si>
  <si>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</si>
  <si>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</si>
  <si>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</si>
  <si>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</si>
  <si>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</si>
  <si>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</si>
  <si>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</si>
  <si>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</si>
  <si>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</si>
  <si>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</si>
  <si>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</si>
  <si>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</si>
  <si>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</si>
  <si>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</si>
  <si>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</si>
  <si>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</si>
  <si>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</si>
  <si>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</si>
  <si>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</si>
  <si>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</si>
  <si>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</si>
  <si>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</si>
  <si>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</si>
  <si>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</si>
  <si>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</si>
  <si>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</si>
  <si>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</si>
  <si>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</si>
  <si>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</si>
  <si>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</si>
  <si>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</si>
  <si>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</si>
  <si>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</si>
  <si>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</si>
  <si>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</si>
  <si>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</si>
  <si>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</si>
  <si>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</si>
  <si>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</si>
  <si>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</si>
  <si>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</si>
  <si>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</si>
  <si>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</si>
  <si>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</si>
  <si>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</si>
  <si>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</si>
  <si>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</si>
  <si>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</si>
  <si>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</si>
  <si>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</si>
  <si>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</si>
  <si>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</si>
  <si>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</si>
  <si>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</si>
  <si>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</si>
  <si>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</si>
  <si>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</si>
  <si>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</si>
  <si>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</si>
  <si>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</si>
  <si>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</si>
  <si>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</si>
  <si>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</si>
  <si>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</si>
  <si>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</si>
  <si>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</si>
  <si>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</si>
  <si>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</si>
  <si>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</si>
  <si>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</si>
  <si>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</si>
  <si>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</si>
  <si>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</si>
  <si>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</si>
  <si>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</si>
  <si>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</si>
  <si>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</si>
  <si>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</si>
  <si>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</si>
  <si>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</si>
  <si>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</si>
  <si>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</si>
  <si>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</si>
  <si>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</si>
  <si>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</si>
  <si>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</si>
  <si>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</si>
  <si>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</si>
  <si>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</si>
  <si>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</si>
  <si>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</si>
  <si>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</si>
  <si>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</si>
  <si>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</si>
  <si>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</si>
  <si>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</si>
  <si>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</si>
  <si>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</si>
  <si>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</si>
  <si>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</si>
  <si>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</si>
  <si>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</si>
  <si>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</si>
  <si>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</si>
  <si>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</si>
  <si>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</si>
  <si>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</si>
  <si>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</si>
  <si>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</si>
  <si>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</si>
  <si>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</si>
  <si>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</si>
  <si>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</si>
  <si>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</si>
  <si>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</si>
  <si>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</si>
  <si>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</si>
  <si>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</si>
  <si>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</si>
  <si>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</si>
  <si>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</si>
  <si>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</si>
  <si>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</si>
  <si>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</si>
  <si>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</si>
  <si>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</si>
  <si>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</si>
  <si>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</si>
  <si>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53586</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</si>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</sst>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2014/4Q14/SHE/Supp%20Health%20Exhibit%20Template-ALL%20STATES_4Q14%20Fina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ANCE/MLR/2014/ClaimsCalc/LRByStateNSize%202014%20PdThrough%2003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CTUARIAL/Edge%20Server/RATransfer/2014/RATransferSummary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NANCE/MLR/2012/Final/MLR_Template_Illino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NANCE/MLR/2013/Final/MLR_Template_Illinoi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NANCE/MLR/2014/ClaimsCalc/LRByStateNSize%202012%20PdThrough%20031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NANCE/MLR/2014/ClaimsCalc/LRByStateNSize%202013%20PdThrough%20031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CTUARIAL/Reports/Avg%20Ded%205-20-13/AvgDedCalc6-8-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able"/>
      <sheetName val="States"/>
      <sheetName val="MacroOld"/>
      <sheetName val="Macro"/>
      <sheetName val="Sheet2"/>
      <sheetName val="Compr. Health Cov. - Total"/>
      <sheetName val="Compr. Health Cov. - Small Grp"/>
      <sheetName val="Compr. Health Cov. - Large Grp"/>
      <sheetName val="Compr. Health Cov. - Expat"/>
      <sheetName val="Compr. Health Cov. - Other"/>
      <sheetName val="Compr. Health Cov. - Imp Health"/>
      <sheetName val="Compr. Health Cov. - Prev Readm"/>
      <sheetName val="Compr. Health Cov. - Pat Safety"/>
      <sheetName val="Compr. Health Cov. - Wellness"/>
      <sheetName val="Compr. Health Cov. - HIT Expens"/>
      <sheetName val="Compr. Health Cov. - Cost Conta"/>
      <sheetName val="Compr. Health Cov. - ClmAdj Exp"/>
      <sheetName val="Compr. Health Cov. - Admin Exp"/>
    </sheetNames>
    <sheetDataSet>
      <sheetData sheetId="0"/>
      <sheetData sheetId="1"/>
      <sheetData sheetId="2"/>
      <sheetData sheetId="3"/>
      <sheetData sheetId="4"/>
      <sheetData sheetId="5"/>
      <sheetData sheetId="6"/>
      <sheetData sheetId="7">
        <row r="5">
          <cell r="Q5">
            <v>105724.5445696723</v>
          </cell>
        </row>
        <row r="10">
          <cell r="Q10">
            <v>849.65768921460699</v>
          </cell>
        </row>
        <row r="12">
          <cell r="Q12">
            <v>105.4429175734296</v>
          </cell>
        </row>
        <row r="14">
          <cell r="Q14">
            <v>-195.30923976556454</v>
          </cell>
        </row>
        <row r="15">
          <cell r="Q15">
            <v>0</v>
          </cell>
        </row>
        <row r="16">
          <cell r="Q16">
            <v>0</v>
          </cell>
        </row>
        <row r="19">
          <cell r="Q19">
            <v>-1189.7099999999998</v>
          </cell>
        </row>
        <row r="20">
          <cell r="Q20">
            <v>2937.47</v>
          </cell>
        </row>
        <row r="21">
          <cell r="Q21">
            <v>0</v>
          </cell>
        </row>
        <row r="25">
          <cell r="Q25">
            <v>0</v>
          </cell>
        </row>
        <row r="26">
          <cell r="Q26">
            <v>0</v>
          </cell>
        </row>
        <row r="27">
          <cell r="Q27">
            <v>0</v>
          </cell>
        </row>
        <row r="28">
          <cell r="Q28">
            <v>0</v>
          </cell>
        </row>
        <row r="29">
          <cell r="Q29">
            <v>0</v>
          </cell>
        </row>
        <row r="30">
          <cell r="Q30">
            <v>0</v>
          </cell>
        </row>
        <row r="32">
          <cell r="Q32">
            <v>81.467926877908269</v>
          </cell>
        </row>
        <row r="33">
          <cell r="Q33">
            <v>19.427375138488813</v>
          </cell>
        </row>
        <row r="34">
          <cell r="Q34">
            <v>12.420000000000002</v>
          </cell>
        </row>
        <row r="35">
          <cell r="Q35">
            <v>0</v>
          </cell>
        </row>
        <row r="36">
          <cell r="Q36">
            <v>21.114000000000001</v>
          </cell>
        </row>
        <row r="39">
          <cell r="Q39">
            <v>607.71601605700118</v>
          </cell>
        </row>
        <row r="40">
          <cell r="Q40">
            <v>370.98159296935847</v>
          </cell>
        </row>
        <row r="43">
          <cell r="Q43">
            <v>2579.932049330358</v>
          </cell>
        </row>
        <row r="44">
          <cell r="Q44">
            <v>6582.2733246333873</v>
          </cell>
        </row>
        <row r="45">
          <cell r="Q45">
            <v>0</v>
          </cell>
        </row>
        <row r="46">
          <cell r="Q46">
            <v>9292.7994259437</v>
          </cell>
        </row>
        <row r="56">
          <cell r="Q56">
            <v>4</v>
          </cell>
        </row>
        <row r="57">
          <cell r="Q57">
            <v>10</v>
          </cell>
        </row>
        <row r="58">
          <cell r="Q58">
            <v>2</v>
          </cell>
        </row>
        <row r="59">
          <cell r="Q59">
            <v>152</v>
          </cell>
        </row>
        <row r="66">
          <cell r="Q66">
            <v>105724.5445696723</v>
          </cell>
        </row>
        <row r="67">
          <cell r="Q67">
            <v>0</v>
          </cell>
        </row>
        <row r="68">
          <cell r="Q68">
            <v>0</v>
          </cell>
        </row>
        <row r="82">
          <cell r="Q82">
            <v>13830.75</v>
          </cell>
        </row>
        <row r="83">
          <cell r="Q83">
            <v>11050.471277891338</v>
          </cell>
        </row>
        <row r="84">
          <cell r="Q84">
            <v>10108.127136170458</v>
          </cell>
        </row>
        <row r="85">
          <cell r="Q85">
            <v>1944.8483417404052</v>
          </cell>
        </row>
        <row r="86">
          <cell r="Q86">
            <v>1698.6923199086875</v>
          </cell>
        </row>
        <row r="97">
          <cell r="Q97">
            <v>293.30426839741148</v>
          </cell>
        </row>
        <row r="98">
          <cell r="Q98">
            <v>452.39770243298449</v>
          </cell>
        </row>
        <row r="101">
          <cell r="Q101">
            <v>15178.343597588169</v>
          </cell>
        </row>
      </sheetData>
      <sheetData sheetId="8">
        <row r="5">
          <cell r="Q5">
            <v>27070321.400359105</v>
          </cell>
        </row>
        <row r="10">
          <cell r="Q10">
            <v>217551.24905899729</v>
          </cell>
        </row>
        <row r="12">
          <cell r="Q12">
            <v>26998.212001975418</v>
          </cell>
        </row>
        <row r="14">
          <cell r="Q14">
            <v>-81598.593330635718</v>
          </cell>
        </row>
        <row r="15">
          <cell r="Q15">
            <v>0</v>
          </cell>
        </row>
        <row r="16">
          <cell r="Q16">
            <v>0</v>
          </cell>
        </row>
        <row r="19">
          <cell r="Q19">
            <v>2870518.5</v>
          </cell>
        </row>
        <row r="20">
          <cell r="Q20">
            <v>343925.55</v>
          </cell>
        </row>
        <row r="21">
          <cell r="Q21">
            <v>0</v>
          </cell>
        </row>
        <row r="25">
          <cell r="Q25">
            <v>0</v>
          </cell>
        </row>
        <row r="26">
          <cell r="Q26">
            <v>0</v>
          </cell>
        </row>
        <row r="27">
          <cell r="Q27">
            <v>627250.34213847783</v>
          </cell>
        </row>
        <row r="28">
          <cell r="Q28">
            <v>1304788.5595186958</v>
          </cell>
        </row>
        <row r="29">
          <cell r="Q29">
            <v>261109.46442158509</v>
          </cell>
        </row>
        <row r="30">
          <cell r="Q30">
            <v>0</v>
          </cell>
        </row>
        <row r="32">
          <cell r="Q32">
            <v>49105.460033902658</v>
          </cell>
        </row>
        <row r="33">
          <cell r="Q33">
            <v>8005.3912873919799</v>
          </cell>
        </row>
        <row r="34">
          <cell r="Q34">
            <v>6113.4000000000005</v>
          </cell>
        </row>
        <row r="35">
          <cell r="Q35">
            <v>9056.7465179116207</v>
          </cell>
        </row>
        <row r="36">
          <cell r="Q36">
            <v>10392.780000000001</v>
          </cell>
        </row>
        <row r="39">
          <cell r="Q39">
            <v>321305.29297804408</v>
          </cell>
        </row>
        <row r="40">
          <cell r="Q40">
            <v>196141.53036786334</v>
          </cell>
        </row>
        <row r="43">
          <cell r="Q43">
            <v>417556.94333630899</v>
          </cell>
        </row>
        <row r="44">
          <cell r="Q44">
            <v>1069066.5215027921</v>
          </cell>
        </row>
        <row r="45">
          <cell r="Q45">
            <v>0</v>
          </cell>
        </row>
        <row r="46">
          <cell r="Q46">
            <v>1443104.7064433482</v>
          </cell>
        </row>
        <row r="56">
          <cell r="Q56">
            <v>1731</v>
          </cell>
        </row>
        <row r="57">
          <cell r="Q57">
            <v>4201</v>
          </cell>
        </row>
        <row r="58">
          <cell r="Q58">
            <v>50</v>
          </cell>
        </row>
        <row r="59">
          <cell r="Q59">
            <v>57052</v>
          </cell>
        </row>
        <row r="66">
          <cell r="Q66">
            <v>27070321.400359105</v>
          </cell>
        </row>
        <row r="67">
          <cell r="Q67">
            <v>0</v>
          </cell>
        </row>
        <row r="68">
          <cell r="Q68">
            <v>0</v>
          </cell>
        </row>
        <row r="70">
          <cell r="Q70">
            <v>627250.34213847783</v>
          </cell>
        </row>
        <row r="71">
          <cell r="Q71">
            <v>261109.46442158509</v>
          </cell>
        </row>
        <row r="72">
          <cell r="Q72">
            <v>1304788.5595186958</v>
          </cell>
        </row>
        <row r="74">
          <cell r="Q74">
            <v>0</v>
          </cell>
        </row>
        <row r="75">
          <cell r="Q75">
            <v>0</v>
          </cell>
        </row>
        <row r="82">
          <cell r="Q82">
            <v>22072013.00772031</v>
          </cell>
        </row>
        <row r="83">
          <cell r="Q83">
            <v>2832162.4229649883</v>
          </cell>
        </row>
        <row r="84">
          <cell r="Q84">
            <v>3498284.5628509782</v>
          </cell>
        </row>
        <row r="85">
          <cell r="Q85">
            <v>474109.61724907201</v>
          </cell>
        </row>
        <row r="86">
          <cell r="Q86">
            <v>587894.18056542589</v>
          </cell>
        </row>
        <row r="97">
          <cell r="Q97">
            <v>249222.78225011509</v>
          </cell>
        </row>
        <row r="98">
          <cell r="Q98">
            <v>156568.65781074346</v>
          </cell>
        </row>
      </sheetData>
      <sheetData sheetId="9"/>
      <sheetData sheetId="10">
        <row r="5">
          <cell r="Q5">
            <v>2261537.3858796544</v>
          </cell>
        </row>
        <row r="10">
          <cell r="Q10">
            <v>9672.0379289631655</v>
          </cell>
        </row>
        <row r="12">
          <cell r="Q12">
            <v>1168.7064912400631</v>
          </cell>
        </row>
        <row r="14">
          <cell r="Q14">
            <v>-94301.363546126959</v>
          </cell>
        </row>
        <row r="15">
          <cell r="Q15">
            <v>0</v>
          </cell>
        </row>
        <row r="16">
          <cell r="Q16">
            <v>0</v>
          </cell>
        </row>
        <row r="19">
          <cell r="Q19">
            <v>0</v>
          </cell>
        </row>
        <row r="20">
          <cell r="Q20">
            <v>0</v>
          </cell>
        </row>
        <row r="21">
          <cell r="Q21">
            <v>0</v>
          </cell>
        </row>
        <row r="25">
          <cell r="Q25">
            <v>-131895.70225443476</v>
          </cell>
        </row>
        <row r="26">
          <cell r="Q26">
            <v>0</v>
          </cell>
        </row>
        <row r="27">
          <cell r="Q27">
            <v>0</v>
          </cell>
        </row>
        <row r="28">
          <cell r="Q28">
            <v>0</v>
          </cell>
        </row>
        <row r="29">
          <cell r="Q29">
            <v>0</v>
          </cell>
        </row>
        <row r="30">
          <cell r="Q30">
            <v>0</v>
          </cell>
        </row>
        <row r="39">
          <cell r="Q39">
            <v>6.7680425887884139</v>
          </cell>
        </row>
        <row r="40">
          <cell r="Q40">
            <v>26959.482173803179</v>
          </cell>
        </row>
        <row r="43">
          <cell r="Q43">
            <v>36665.101821143362</v>
          </cell>
        </row>
        <row r="44">
          <cell r="Q44">
            <v>86881.699968908229</v>
          </cell>
        </row>
        <row r="45">
          <cell r="Q45">
            <v>0</v>
          </cell>
        </row>
        <row r="46">
          <cell r="Q46">
            <v>126933.51454695321</v>
          </cell>
        </row>
        <row r="56">
          <cell r="Q56">
            <v>3186</v>
          </cell>
        </row>
        <row r="57">
          <cell r="Q57">
            <v>5682</v>
          </cell>
        </row>
        <row r="58">
          <cell r="Q58">
            <v>82</v>
          </cell>
        </row>
        <row r="59">
          <cell r="Q59">
            <v>73315</v>
          </cell>
        </row>
        <row r="66">
          <cell r="Q66">
            <v>2261537.3858796544</v>
          </cell>
        </row>
        <row r="67">
          <cell r="Q67">
            <v>0</v>
          </cell>
        </row>
        <row r="68">
          <cell r="Q68">
            <v>0</v>
          </cell>
        </row>
        <row r="82">
          <cell r="Q82">
            <v>1541843.2109069077</v>
          </cell>
        </row>
        <row r="83">
          <cell r="Q83">
            <v>136991.44973370238</v>
          </cell>
        </row>
        <row r="84">
          <cell r="Q84">
            <v>182675.71057429482</v>
          </cell>
        </row>
        <row r="85">
          <cell r="Q85">
            <v>832830.32988205354</v>
          </cell>
        </row>
        <row r="86">
          <cell r="Q86">
            <v>711904.80014851782</v>
          </cell>
        </row>
        <row r="101">
          <cell r="Q101">
            <v>1617084.4797998508</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7">
          <cell r="I7">
            <v>4756.2919611953621</v>
          </cell>
          <cell r="J7">
            <v>3608851.4019700154</v>
          </cell>
        </row>
        <row r="8">
          <cell r="I8">
            <v>-238.28042373998213</v>
          </cell>
          <cell r="J8">
            <v>-254298.61624931963</v>
          </cell>
        </row>
        <row r="10">
          <cell r="I10">
            <v>14221.333947813182</v>
          </cell>
          <cell r="J10">
            <v>20935710.876689099</v>
          </cell>
        </row>
        <row r="12">
          <cell r="I12">
            <v>-184.74617741885373</v>
          </cell>
          <cell r="J12">
            <v>-140124.06571773853</v>
          </cell>
        </row>
        <row r="19">
          <cell r="I19">
            <v>459.54908105574941</v>
          </cell>
          <cell r="J19">
            <v>454492.78774922853</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D6">
            <v>-113027.35</v>
          </cell>
        </row>
        <row r="7">
          <cell r="D7">
            <v>-42724.33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 Summary of Data"/>
      <sheetName val="Pt 2 -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1144538.1125772365</v>
          </cell>
          <cell r="Q28">
            <v>23487517.506995521</v>
          </cell>
        </row>
      </sheetData>
      <sheetData sheetId="1">
        <row r="67">
          <cell r="Q67">
            <v>0</v>
          </cell>
        </row>
      </sheetData>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row r="28">
          <cell r="L28">
            <v>119929.56716730706</v>
          </cell>
          <cell r="Q28">
            <v>21810857.45991138</v>
          </cell>
        </row>
      </sheetData>
      <sheetData sheetId="1"/>
      <sheetData sheetId="2"/>
      <sheetData sheetId="3">
        <row r="17">
          <cell r="J17">
            <v>2664</v>
          </cell>
          <cell r="K17">
            <v>755.70181604257505</v>
          </cell>
          <cell r="N17">
            <v>101569</v>
          </cell>
          <cell r="O17">
            <v>89485.796077948544</v>
          </cell>
        </row>
        <row r="23">
          <cell r="J23">
            <v>1421030</v>
          </cell>
          <cell r="K23">
            <v>535866.8411855197</v>
          </cell>
          <cell r="N23">
            <v>28716895</v>
          </cell>
          <cell r="O23">
            <v>28517615.483575102</v>
          </cell>
        </row>
        <row r="24">
          <cell r="J24">
            <v>63454</v>
          </cell>
          <cell r="K24">
            <v>242096.6516859027</v>
          </cell>
          <cell r="N24">
            <v>493253</v>
          </cell>
          <cell r="O24">
            <v>2382239.8358783545</v>
          </cell>
        </row>
        <row r="28">
          <cell r="J28">
            <v>218</v>
          </cell>
          <cell r="K28">
            <v>57.666666666666664</v>
          </cell>
          <cell r="N28">
            <v>5624</v>
          </cell>
          <cell r="O28">
            <v>5584.583333333333</v>
          </cell>
        </row>
        <row r="42">
          <cell r="J42">
            <v>0.8</v>
          </cell>
          <cell r="K42">
            <v>0.8</v>
          </cell>
          <cell r="N42">
            <v>0.85</v>
          </cell>
          <cell r="O42">
            <v>0.85</v>
          </cell>
        </row>
      </sheetData>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 val="MissingGroups"/>
    </sheetNames>
    <sheetDataSet>
      <sheetData sheetId="0">
        <row r="23">
          <cell r="I23">
            <v>1074507.4141099143</v>
          </cell>
          <cell r="J23">
            <v>23268276.661842063</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REstimate"/>
      <sheetName val="MedicalClaims"/>
      <sheetName val="PBMClaims"/>
      <sheetName val="CompletionFactors"/>
    </sheetNames>
    <sheetDataSet>
      <sheetData sheetId="0">
        <row r="23">
          <cell r="I23">
            <v>118641.30352878486</v>
          </cell>
          <cell r="J23">
            <v>21657946.775481731</v>
          </cell>
        </row>
      </sheetData>
      <sheetData sheetId="1"/>
      <sheetData sheetId="2"/>
      <sheetData sheetId="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2014Summary"/>
      <sheetName val="2013Summary"/>
      <sheetName val="2012Summary"/>
      <sheetName val="DataWithGrpAttrib"/>
      <sheetName val="Plan Data"/>
      <sheetName val="Manual Lookups"/>
      <sheetName val="rptMedical "/>
      <sheetName val="States"/>
    </sheetNames>
    <sheetDataSet>
      <sheetData sheetId="0">
        <row r="7">
          <cell r="B7">
            <v>849.11680263074686</v>
          </cell>
        </row>
        <row r="9">
          <cell r="B9">
            <v>1412.3203285420946</v>
          </cell>
          <cell r="C9">
            <v>920.1747247785911</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154</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5" zoomScaleNormal="75" workbookViewId="0">
      <pane xSplit="2" ySplit="3" topLeftCell="F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f>+'[1]Compr. Health Cov. - Small Grp'!$Q$5</f>
        <v>105724.5445696723</v>
      </c>
      <c r="K5" s="106">
        <f>J5+'Pt 2 Premium and Claims'!K16</f>
        <v>63000.214569672302</v>
      </c>
      <c r="L5" s="106"/>
      <c r="M5" s="106"/>
      <c r="N5" s="106"/>
      <c r="O5" s="105"/>
      <c r="P5" s="105">
        <f>+'[1]Compr. Health Cov. - Large Grp'!$Q$5</f>
        <v>27070321.400359105</v>
      </c>
      <c r="Q5" s="106">
        <f>P5</f>
        <v>27070321.400359105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+'[1]Compr. Health Cov. - Other'!$Q$5</f>
        <v>2261537.3858796544</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f>+'[1]Compr. Health Cov. - Small Grp'!$Q$14</f>
        <v>-195.30923976556454</v>
      </c>
      <c r="K8" s="289"/>
      <c r="L8" s="290"/>
      <c r="M8" s="290"/>
      <c r="N8" s="290"/>
      <c r="O8" s="293"/>
      <c r="P8" s="109">
        <f>+'[1]Compr. Health Cov. - Large Grp'!$Q$14</f>
        <v>-81598.593330635718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f>+'[1]Compr. Health Cov. - Other'!$Q$14</f>
        <v>-94301.363546126959</v>
      </c>
      <c r="AU8" s="113"/>
      <c r="AV8" s="311"/>
      <c r="AW8" s="318"/>
    </row>
    <row r="9" spans="1:49" x14ac:dyDescent="0.2">
      <c r="B9" s="155" t="s">
        <v>226</v>
      </c>
      <c r="C9" s="62" t="s">
        <v>60</v>
      </c>
      <c r="D9" s="109"/>
      <c r="E9" s="288"/>
      <c r="F9" s="291"/>
      <c r="G9" s="291"/>
      <c r="H9" s="291"/>
      <c r="I9" s="292"/>
      <c r="J9" s="109">
        <f>+'[1]Compr. Health Cov. - Small Grp'!$Q$15</f>
        <v>0</v>
      </c>
      <c r="K9" s="288"/>
      <c r="L9" s="291"/>
      <c r="M9" s="291"/>
      <c r="N9" s="291"/>
      <c r="O9" s="292"/>
      <c r="P9" s="109">
        <f>+'[1]Compr. Health Cov. - Large Grp'!$Q$15</f>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f>+'[1]Compr. Health Cov. - Other'!$Q$15</f>
        <v>0</v>
      </c>
      <c r="AU9" s="113"/>
      <c r="AV9" s="311"/>
      <c r="AW9" s="318"/>
    </row>
    <row r="10" spans="1:49" x14ac:dyDescent="0.2">
      <c r="B10" s="155" t="s">
        <v>227</v>
      </c>
      <c r="C10" s="62" t="s">
        <v>52</v>
      </c>
      <c r="D10" s="109"/>
      <c r="E10" s="288"/>
      <c r="F10" s="291"/>
      <c r="G10" s="291"/>
      <c r="H10" s="291"/>
      <c r="I10" s="292"/>
      <c r="J10" s="109">
        <f>+'[1]Compr. Health Cov. - Small Grp'!$Q$16</f>
        <v>0</v>
      </c>
      <c r="K10" s="288"/>
      <c r="L10" s="291"/>
      <c r="M10" s="291"/>
      <c r="N10" s="291"/>
      <c r="O10" s="292"/>
      <c r="P10" s="109">
        <f>+'[1]Compr. Health Cov. - Large Grp'!$Q$16</f>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f>+'[1]Compr. Health Cov. - Other'!$Q$16</f>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15178.343597588169</v>
      </c>
      <c r="K12" s="106">
        <f>'Pt 2 Premium and Claims'!K54</f>
        <v>14496.136851450077</v>
      </c>
      <c r="L12" s="106"/>
      <c r="M12" s="106"/>
      <c r="N12" s="106"/>
      <c r="O12" s="105"/>
      <c r="P12" s="105">
        <f>'Pt 2 Premium and Claims'!P54</f>
        <v>21199452.180078596</v>
      </c>
      <c r="Q12" s="106">
        <f>'Pt 2 Premium and Claims'!Q54</f>
        <v>21250079.598720588</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1617084.4797998508</v>
      </c>
      <c r="AU12" s="107"/>
      <c r="AV12" s="312"/>
      <c r="AW12" s="317"/>
    </row>
    <row r="13" spans="1:49" ht="25.5" x14ac:dyDescent="0.2">
      <c r="B13" s="155" t="s">
        <v>230</v>
      </c>
      <c r="C13" s="62" t="s">
        <v>37</v>
      </c>
      <c r="D13" s="109"/>
      <c r="E13" s="110"/>
      <c r="F13" s="110"/>
      <c r="G13" s="289"/>
      <c r="H13" s="290"/>
      <c r="I13" s="109"/>
      <c r="J13" s="109">
        <f>+'[1]Compr. Health Cov. - Small Grp'!$Q$19</f>
        <v>-1189.7099999999998</v>
      </c>
      <c r="K13" s="110">
        <f>[2]MLREstimate!$I$7</f>
        <v>4756.2919611953621</v>
      </c>
      <c r="L13" s="110"/>
      <c r="M13" s="289"/>
      <c r="N13" s="290"/>
      <c r="O13" s="109"/>
      <c r="P13" s="109">
        <f>+'[1]Compr. Health Cov. - Large Grp'!$Q$19</f>
        <v>2870518.5</v>
      </c>
      <c r="Q13" s="110">
        <f>[2]MLREstimate!$J$7</f>
        <v>3608851.4019700154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f>+'[1]Compr. Health Cov. - Other'!$Q$19</f>
        <v>0</v>
      </c>
      <c r="AU13" s="113"/>
      <c r="AV13" s="311"/>
      <c r="AW13" s="318"/>
    </row>
    <row r="14" spans="1:49" ht="25.5" x14ac:dyDescent="0.2">
      <c r="B14" s="155" t="s">
        <v>231</v>
      </c>
      <c r="C14" s="62" t="s">
        <v>6</v>
      </c>
      <c r="D14" s="109"/>
      <c r="E14" s="110"/>
      <c r="F14" s="110"/>
      <c r="G14" s="288"/>
      <c r="H14" s="291"/>
      <c r="I14" s="109"/>
      <c r="J14" s="109">
        <f>+'[1]Compr. Health Cov. - Small Grp'!$Q$20</f>
        <v>2937.47</v>
      </c>
      <c r="K14" s="110">
        <f>(-1)*[2]MLREstimate!$I$8</f>
        <v>238.28042373998213</v>
      </c>
      <c r="L14" s="110"/>
      <c r="M14" s="288"/>
      <c r="N14" s="291"/>
      <c r="O14" s="109"/>
      <c r="P14" s="109">
        <f>+'[1]Compr. Health Cov. - Large Grp'!$Q$20</f>
        <v>343925.55</v>
      </c>
      <c r="Q14" s="110">
        <f>(-1)*[2]MLREstimate!$J$8</f>
        <v>254298.61624931963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f>+'[1]Compr. Health Cov. - Other'!$Q$20</f>
        <v>0</v>
      </c>
      <c r="AU14" s="113"/>
      <c r="AV14" s="311"/>
      <c r="AW14" s="318"/>
    </row>
    <row r="15" spans="1:49" ht="38.25" x14ac:dyDescent="0.2">
      <c r="B15" s="155" t="s">
        <v>232</v>
      </c>
      <c r="C15" s="62" t="s">
        <v>7</v>
      </c>
      <c r="D15" s="109"/>
      <c r="E15" s="110"/>
      <c r="F15" s="110"/>
      <c r="G15" s="288"/>
      <c r="H15" s="294"/>
      <c r="I15" s="109"/>
      <c r="J15" s="109">
        <f>+'[1]Compr. Health Cov. - Small Grp'!$Q$21</f>
        <v>0</v>
      </c>
      <c r="K15" s="110"/>
      <c r="L15" s="110"/>
      <c r="M15" s="288"/>
      <c r="N15" s="294"/>
      <c r="O15" s="109"/>
      <c r="P15" s="109">
        <f>+'[1]Compr. Health Cov. - Large Grp'!$Q$21</f>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f>+'[1]Compr. Health Cov. - Other'!$Q$21</f>
        <v>0</v>
      </c>
      <c r="AU15" s="113"/>
      <c r="AV15" s="311"/>
      <c r="AW15" s="318"/>
    </row>
    <row r="16" spans="1:49" ht="25.5" x14ac:dyDescent="0.2">
      <c r="B16" s="155" t="s">
        <v>233</v>
      </c>
      <c r="C16" s="62" t="s">
        <v>61</v>
      </c>
      <c r="D16" s="109"/>
      <c r="E16" s="289"/>
      <c r="F16" s="290"/>
      <c r="G16" s="291"/>
      <c r="H16" s="291"/>
      <c r="I16" s="293"/>
      <c r="J16" s="109">
        <f>+'[1]Compr. Health Cov. - Small Grp'!$Q$25</f>
        <v>0</v>
      </c>
      <c r="K16" s="289"/>
      <c r="L16" s="290"/>
      <c r="M16" s="291"/>
      <c r="N16" s="291"/>
      <c r="O16" s="293"/>
      <c r="P16" s="109">
        <f>+'[1]Compr. Health Cov. - Large Grp'!$Q$25</f>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f>+'[1]Compr. Health Cov. - Other'!$Q$25</f>
        <v>-131895.70225443476</v>
      </c>
      <c r="AU16" s="113"/>
      <c r="AV16" s="311"/>
      <c r="AW16" s="318"/>
    </row>
    <row r="17" spans="1:49" x14ac:dyDescent="0.2">
      <c r="B17" s="155" t="s">
        <v>234</v>
      </c>
      <c r="C17" s="62" t="s">
        <v>62</v>
      </c>
      <c r="D17" s="109"/>
      <c r="E17" s="288"/>
      <c r="F17" s="291"/>
      <c r="G17" s="291"/>
      <c r="H17" s="291"/>
      <c r="I17" s="292"/>
      <c r="J17" s="109">
        <f>+'[1]Compr. Health Cov. - Small Grp'!$Q$26</f>
        <v>0</v>
      </c>
      <c r="K17" s="288"/>
      <c r="L17" s="291"/>
      <c r="M17" s="291"/>
      <c r="N17" s="291"/>
      <c r="O17" s="292"/>
      <c r="P17" s="109">
        <f>+'[1]Compr. Health Cov. - Large Grp'!$Q$26</f>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f>+'[1]Compr. Health Cov. - Other'!$Q$26</f>
        <v>0</v>
      </c>
      <c r="AU17" s="113"/>
      <c r="AV17" s="311"/>
      <c r="AW17" s="318"/>
    </row>
    <row r="18" spans="1:49" x14ac:dyDescent="0.2">
      <c r="B18" s="155" t="s">
        <v>235</v>
      </c>
      <c r="C18" s="62" t="s">
        <v>63</v>
      </c>
      <c r="D18" s="109"/>
      <c r="E18" s="288"/>
      <c r="F18" s="291"/>
      <c r="G18" s="291"/>
      <c r="H18" s="294"/>
      <c r="I18" s="292"/>
      <c r="J18" s="109">
        <f>+'[1]Compr. Health Cov. - Small Grp'!$Q$27</f>
        <v>0</v>
      </c>
      <c r="K18" s="288"/>
      <c r="L18" s="291"/>
      <c r="M18" s="291"/>
      <c r="N18" s="294"/>
      <c r="O18" s="292"/>
      <c r="P18" s="109">
        <f>+'[1]Compr. Health Cov. - Large Grp'!$Q$27</f>
        <v>627250.34213847783</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f>+'[1]Compr. Health Cov. - Other'!$Q$27</f>
        <v>0</v>
      </c>
      <c r="AU18" s="113"/>
      <c r="AV18" s="311"/>
      <c r="AW18" s="318"/>
    </row>
    <row r="19" spans="1:49" x14ac:dyDescent="0.2">
      <c r="B19" s="155" t="s">
        <v>236</v>
      </c>
      <c r="C19" s="62" t="s">
        <v>64</v>
      </c>
      <c r="D19" s="109"/>
      <c r="E19" s="288"/>
      <c r="F19" s="291"/>
      <c r="G19" s="291"/>
      <c r="H19" s="291"/>
      <c r="I19" s="292"/>
      <c r="J19" s="109">
        <f>+'[1]Compr. Health Cov. - Small Grp'!$Q$28</f>
        <v>0</v>
      </c>
      <c r="K19" s="288"/>
      <c r="L19" s="291"/>
      <c r="M19" s="291"/>
      <c r="N19" s="291"/>
      <c r="O19" s="292"/>
      <c r="P19" s="109">
        <f>+'[1]Compr. Health Cov. - Large Grp'!$Q$28</f>
        <v>1304788.5595186958</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f>+'[1]Compr. Health Cov. - Other'!$Q$28</f>
        <v>0</v>
      </c>
      <c r="AU19" s="113"/>
      <c r="AV19" s="311"/>
      <c r="AW19" s="318"/>
    </row>
    <row r="20" spans="1:49" x14ac:dyDescent="0.2">
      <c r="B20" s="155" t="s">
        <v>237</v>
      </c>
      <c r="C20" s="62" t="s">
        <v>65</v>
      </c>
      <c r="D20" s="109"/>
      <c r="E20" s="288"/>
      <c r="F20" s="291"/>
      <c r="G20" s="291"/>
      <c r="H20" s="291"/>
      <c r="I20" s="292"/>
      <c r="J20" s="109">
        <f>+'[1]Compr. Health Cov. - Small Grp'!$Q$29</f>
        <v>0</v>
      </c>
      <c r="K20" s="288"/>
      <c r="L20" s="291"/>
      <c r="M20" s="291"/>
      <c r="N20" s="291"/>
      <c r="O20" s="292"/>
      <c r="P20" s="109">
        <f>+'[1]Compr. Health Cov. - Large Grp'!$Q$29</f>
        <v>261109.46442158509</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f>+'[1]Compr. Health Cov. - Other'!$Q$29</f>
        <v>0</v>
      </c>
      <c r="AU20" s="113"/>
      <c r="AV20" s="311"/>
      <c r="AW20" s="318"/>
    </row>
    <row r="21" spans="1:49" x14ac:dyDescent="0.2">
      <c r="B21" s="155" t="s">
        <v>238</v>
      </c>
      <c r="C21" s="62" t="s">
        <v>66</v>
      </c>
      <c r="D21" s="109"/>
      <c r="E21" s="288"/>
      <c r="F21" s="291"/>
      <c r="G21" s="291"/>
      <c r="H21" s="291"/>
      <c r="I21" s="292"/>
      <c r="J21" s="109">
        <f>+'[1]Compr. Health Cov. - Small Grp'!$Q$30</f>
        <v>0</v>
      </c>
      <c r="K21" s="288"/>
      <c r="L21" s="291"/>
      <c r="M21" s="291"/>
      <c r="N21" s="291"/>
      <c r="O21" s="292"/>
      <c r="P21" s="109">
        <f>+'[1]Compr. Health Cov. - Large Grp'!$Q$30</f>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f>+'[1]Compr. Health Cov. - Other'!$Q$30</f>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19856.717850535326</v>
      </c>
      <c r="K25" s="110">
        <f>J25</f>
        <v>19856.717850535326</v>
      </c>
      <c r="L25" s="110"/>
      <c r="M25" s="110"/>
      <c r="N25" s="110"/>
      <c r="O25" s="109"/>
      <c r="P25" s="109">
        <v>756262.48798940703</v>
      </c>
      <c r="Q25" s="110">
        <f>P25</f>
        <v>756262.48798940703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90392.280502631969</v>
      </c>
      <c r="AU25" s="113"/>
      <c r="AV25" s="113"/>
      <c r="AW25" s="318"/>
    </row>
    <row r="26" spans="1:49" s="5" customFormat="1" x14ac:dyDescent="0.2">
      <c r="A26" s="35"/>
      <c r="B26" s="158" t="s">
        <v>243</v>
      </c>
      <c r="C26" s="62"/>
      <c r="D26" s="109"/>
      <c r="E26" s="110"/>
      <c r="F26" s="110"/>
      <c r="G26" s="110"/>
      <c r="H26" s="110"/>
      <c r="I26" s="109"/>
      <c r="J26" s="109">
        <v>80.714932553949623</v>
      </c>
      <c r="K26" s="110">
        <f>J26</f>
        <v>80.714932553949623</v>
      </c>
      <c r="L26" s="110"/>
      <c r="M26" s="110"/>
      <c r="N26" s="110"/>
      <c r="O26" s="109"/>
      <c r="P26" s="109">
        <v>20666.626944703392</v>
      </c>
      <c r="Q26" s="110">
        <f>P26</f>
        <v>20666.626944703392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1526.7588659158462</v>
      </c>
      <c r="K27" s="110">
        <f>J27</f>
        <v>1526.7588659158462</v>
      </c>
      <c r="L27" s="110"/>
      <c r="M27" s="110"/>
      <c r="N27" s="110"/>
      <c r="O27" s="109"/>
      <c r="P27" s="109">
        <v>390918.44492729165</v>
      </c>
      <c r="Q27" s="110">
        <f>P27</f>
        <v>390918.44492729165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27668.493715250839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f>+'[1]Compr. Health Cov. - Small Grp'!$Q$10</f>
        <v>849.65768921460699</v>
      </c>
      <c r="K31" s="110">
        <f>J31</f>
        <v>849.65768921460699</v>
      </c>
      <c r="L31" s="110"/>
      <c r="M31" s="110"/>
      <c r="N31" s="110"/>
      <c r="O31" s="109"/>
      <c r="P31" s="109">
        <f>+'[1]Compr. Health Cov. - Large Grp'!$Q$10</f>
        <v>217551.24905899729</v>
      </c>
      <c r="Q31" s="110">
        <f>P31</f>
        <v>217551.24905899729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f>+'[1]Compr. Health Cov. - Other'!$Q$10</f>
        <v>9672.0379289631655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1093.2853440616732</v>
      </c>
      <c r="K34" s="110">
        <f>J34</f>
        <v>1093.2853440616732</v>
      </c>
      <c r="L34" s="110"/>
      <c r="M34" s="110"/>
      <c r="N34" s="110"/>
      <c r="O34" s="109"/>
      <c r="P34" s="109">
        <v>279929.867186994</v>
      </c>
      <c r="Q34" s="110">
        <f>P34</f>
        <v>279929.867186994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f>+'[1]Compr. Health Cov. - Small Grp'!$Q$12</f>
        <v>105.4429175734296</v>
      </c>
      <c r="K35" s="110">
        <f>J35</f>
        <v>105.4429175734296</v>
      </c>
      <c r="L35" s="110"/>
      <c r="M35" s="110"/>
      <c r="N35" s="110"/>
      <c r="O35" s="109"/>
      <c r="P35" s="109">
        <f>+'[1]Compr. Health Cov. - Large Grp'!$Q$12</f>
        <v>26998.212001975418</v>
      </c>
      <c r="Q35" s="110">
        <f>P35</f>
        <v>26998.212001975418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f>+'[1]Compr. Health Cov. - Other'!$Q$12</f>
        <v>1168.7064912400631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f>+'[1]Compr. Health Cov. - Small Grp'!$Q$32</f>
        <v>81.467926877908269</v>
      </c>
      <c r="K37" s="118">
        <f>J37</f>
        <v>81.467926877908269</v>
      </c>
      <c r="L37" s="118"/>
      <c r="M37" s="118"/>
      <c r="N37" s="118"/>
      <c r="O37" s="117"/>
      <c r="P37" s="117">
        <f>+'[1]Compr. Health Cov. - Large Grp'!$Q$32</f>
        <v>49105.460033902658</v>
      </c>
      <c r="Q37" s="118">
        <f>P37</f>
        <v>49105.460033902658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f>+'[1]Compr. Health Cov. - Small Grp'!$Q$33</f>
        <v>19.427375138488813</v>
      </c>
      <c r="K38" s="110">
        <f>J38</f>
        <v>19.427375138488813</v>
      </c>
      <c r="L38" s="110"/>
      <c r="M38" s="110"/>
      <c r="N38" s="110"/>
      <c r="O38" s="109"/>
      <c r="P38" s="109">
        <f>+'[1]Compr. Health Cov. - Large Grp'!$Q$33</f>
        <v>8005.3912873919799</v>
      </c>
      <c r="Q38" s="110">
        <f>P38</f>
        <v>8005.3912873919799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f>+'[1]Compr. Health Cov. - Small Grp'!$Q$34</f>
        <v>12.420000000000002</v>
      </c>
      <c r="K39" s="110">
        <f>J39</f>
        <v>12.420000000000002</v>
      </c>
      <c r="L39" s="110"/>
      <c r="M39" s="110"/>
      <c r="N39" s="110"/>
      <c r="O39" s="109"/>
      <c r="P39" s="109">
        <f>+'[1]Compr. Health Cov. - Large Grp'!$Q$34</f>
        <v>6113.4000000000005</v>
      </c>
      <c r="Q39" s="110">
        <f>P39</f>
        <v>6113.4000000000005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f>+'[1]Compr. Health Cov. - Small Grp'!$Q$35</f>
        <v>0</v>
      </c>
      <c r="K40" s="110">
        <f>J40</f>
        <v>0</v>
      </c>
      <c r="L40" s="110"/>
      <c r="M40" s="110"/>
      <c r="N40" s="110"/>
      <c r="O40" s="109"/>
      <c r="P40" s="109">
        <f>+'[1]Compr. Health Cov. - Large Grp'!$Q$35</f>
        <v>9056.7465179116207</v>
      </c>
      <c r="Q40" s="110">
        <f>P40</f>
        <v>9056.7465179116207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f>+'[1]Compr. Health Cov. - Small Grp'!$Q$36</f>
        <v>21.114000000000001</v>
      </c>
      <c r="K41" s="110">
        <f>J41</f>
        <v>21.114000000000001</v>
      </c>
      <c r="L41" s="110"/>
      <c r="M41" s="110"/>
      <c r="N41" s="110"/>
      <c r="O41" s="109"/>
      <c r="P41" s="109">
        <f>+'[1]Compr. Health Cov. - Large Grp'!$Q$36</f>
        <v>10392.780000000001</v>
      </c>
      <c r="Q41" s="110">
        <f>P41</f>
        <v>10392.780000000001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f>+'[1]Compr. Health Cov. - Small Grp'!$Q$39</f>
        <v>607.71601605700118</v>
      </c>
      <c r="K44" s="118">
        <f>J44</f>
        <v>607.71601605700118</v>
      </c>
      <c r="L44" s="118"/>
      <c r="M44" s="118"/>
      <c r="N44" s="118"/>
      <c r="O44" s="117"/>
      <c r="P44" s="117">
        <f>+'[1]Compr. Health Cov. - Large Grp'!$Q$39</f>
        <v>321305.29297804408</v>
      </c>
      <c r="Q44" s="118">
        <f>P44</f>
        <v>321305.29297804408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f>+'[1]Compr. Health Cov. - Other'!$Q$39</f>
        <v>6.7680425887884139</v>
      </c>
      <c r="AU44" s="119"/>
      <c r="AV44" s="119"/>
      <c r="AW44" s="317"/>
    </row>
    <row r="45" spans="1:49" x14ac:dyDescent="0.2">
      <c r="B45" s="161" t="s">
        <v>262</v>
      </c>
      <c r="C45" s="62" t="s">
        <v>19</v>
      </c>
      <c r="D45" s="109"/>
      <c r="E45" s="110"/>
      <c r="F45" s="110"/>
      <c r="G45" s="110"/>
      <c r="H45" s="110"/>
      <c r="I45" s="109"/>
      <c r="J45" s="109">
        <f>+'[1]Compr. Health Cov. - Small Grp'!$Q$40</f>
        <v>370.98159296935847</v>
      </c>
      <c r="K45" s="110">
        <f>J45</f>
        <v>370.98159296935847</v>
      </c>
      <c r="L45" s="110"/>
      <c r="M45" s="110"/>
      <c r="N45" s="110"/>
      <c r="O45" s="109"/>
      <c r="P45" s="109">
        <f>+'[1]Compr. Health Cov. - Large Grp'!$Q$40</f>
        <v>196141.53036786334</v>
      </c>
      <c r="Q45" s="110">
        <f>P45</f>
        <v>196141.53036786334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f>+'[1]Compr. Health Cov. - Other'!$Q$40</f>
        <v>26959.482173803179</v>
      </c>
      <c r="AU45" s="113"/>
      <c r="AV45" s="113"/>
      <c r="AW45" s="318"/>
    </row>
    <row r="46" spans="1:49" x14ac:dyDescent="0.2">
      <c r="B46" s="161" t="s">
        <v>263</v>
      </c>
      <c r="C46" s="62" t="s">
        <v>20</v>
      </c>
      <c r="D46" s="109"/>
      <c r="E46" s="110"/>
      <c r="F46" s="110"/>
      <c r="G46" s="110"/>
      <c r="H46" s="110"/>
      <c r="I46" s="109"/>
      <c r="J46" s="109">
        <f>+'[1]Compr. Health Cov. - Small Grp'!$Q$43</f>
        <v>2579.932049330358</v>
      </c>
      <c r="K46" s="110">
        <f>J46</f>
        <v>2579.932049330358</v>
      </c>
      <c r="L46" s="110"/>
      <c r="M46" s="110"/>
      <c r="N46" s="110"/>
      <c r="O46" s="109"/>
      <c r="P46" s="109">
        <f>+'[1]Compr. Health Cov. - Large Grp'!$Q$43</f>
        <v>417556.94333630899</v>
      </c>
      <c r="Q46" s="110">
        <f>P46</f>
        <v>417556.94333630899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f>+'[1]Compr. Health Cov. - Other'!$Q$43</f>
        <v>36665.101821143362</v>
      </c>
      <c r="AU46" s="113"/>
      <c r="AV46" s="113"/>
      <c r="AW46" s="318"/>
    </row>
    <row r="47" spans="1:49" x14ac:dyDescent="0.2">
      <c r="B47" s="161" t="s">
        <v>264</v>
      </c>
      <c r="C47" s="62" t="s">
        <v>21</v>
      </c>
      <c r="D47" s="109"/>
      <c r="E47" s="110"/>
      <c r="F47" s="110"/>
      <c r="G47" s="110"/>
      <c r="H47" s="110"/>
      <c r="I47" s="109"/>
      <c r="J47" s="109">
        <f>+'[1]Compr. Health Cov. - Small Grp'!$Q$44</f>
        <v>6582.2733246333873</v>
      </c>
      <c r="K47" s="110">
        <f>J47</f>
        <v>6582.2733246333873</v>
      </c>
      <c r="L47" s="110"/>
      <c r="M47" s="110"/>
      <c r="N47" s="110"/>
      <c r="O47" s="109"/>
      <c r="P47" s="109">
        <f>+'[1]Compr. Health Cov. - Large Grp'!$Q$44</f>
        <v>1069066.5215027921</v>
      </c>
      <c r="Q47" s="110">
        <f>P47</f>
        <v>1069066.5215027921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f>+'[1]Compr. Health Cov. - Other'!$Q$44</f>
        <v>86881.699968908229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f>+'[1]Compr. Health Cov. - Small Grp'!$Q$45</f>
        <v>0</v>
      </c>
      <c r="K50" s="110"/>
      <c r="L50" s="110"/>
      <c r="M50" s="110"/>
      <c r="N50" s="110"/>
      <c r="O50" s="109"/>
      <c r="P50" s="109">
        <f>+'[1]Compr. Health Cov. - Large Grp'!$Q$45</f>
        <v>0</v>
      </c>
      <c r="Q50" s="110">
        <f>P50</f>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f>+'[1]Compr. Health Cov. - Other'!$Q$45</f>
        <v>0</v>
      </c>
      <c r="AU50" s="113"/>
      <c r="AV50" s="113"/>
      <c r="AW50" s="318"/>
    </row>
    <row r="51" spans="2:49" x14ac:dyDescent="0.2">
      <c r="B51" s="155" t="s">
        <v>267</v>
      </c>
      <c r="C51" s="62"/>
      <c r="D51" s="109"/>
      <c r="E51" s="110"/>
      <c r="F51" s="110"/>
      <c r="G51" s="110"/>
      <c r="H51" s="110"/>
      <c r="I51" s="109"/>
      <c r="J51" s="109">
        <f>+'[1]Compr. Health Cov. - Small Grp'!$Q$46</f>
        <v>9292.7994259437</v>
      </c>
      <c r="K51" s="110">
        <f>J51</f>
        <v>9292.7994259437</v>
      </c>
      <c r="L51" s="110"/>
      <c r="M51" s="110"/>
      <c r="N51" s="110"/>
      <c r="O51" s="109"/>
      <c r="P51" s="109">
        <f>+'[1]Compr. Health Cov. - Large Grp'!$Q$46</f>
        <v>1443104.7064433482</v>
      </c>
      <c r="Q51" s="110">
        <f>P51</f>
        <v>1443104.7064433482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f>+'[1]Compr. Health Cov. - Other'!$Q$46</f>
        <v>126933.51454695321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f>+'[1]Compr. Health Cov. - Small Grp'!$Q$56</f>
        <v>4</v>
      </c>
      <c r="K56" s="122">
        <f>J56</f>
        <v>4</v>
      </c>
      <c r="L56" s="122"/>
      <c r="M56" s="122"/>
      <c r="N56" s="122"/>
      <c r="O56" s="121"/>
      <c r="P56" s="121">
        <f>+'[1]Compr. Health Cov. - Large Grp'!$Q$56</f>
        <v>1731</v>
      </c>
      <c r="Q56" s="122">
        <f>P56</f>
        <v>1731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f>+'[1]Compr. Health Cov. - Other'!$Q$56</f>
        <v>3186</v>
      </c>
      <c r="AU56" s="123"/>
      <c r="AV56" s="123"/>
      <c r="AW56" s="309"/>
    </row>
    <row r="57" spans="2:49" x14ac:dyDescent="0.2">
      <c r="B57" s="161" t="s">
        <v>273</v>
      </c>
      <c r="C57" s="62" t="s">
        <v>25</v>
      </c>
      <c r="D57" s="124"/>
      <c r="E57" s="125"/>
      <c r="F57" s="125"/>
      <c r="G57" s="125"/>
      <c r="H57" s="125"/>
      <c r="I57" s="124"/>
      <c r="J57" s="124">
        <f>+'[1]Compr. Health Cov. - Small Grp'!$Q$57</f>
        <v>10</v>
      </c>
      <c r="K57" s="125">
        <f>J57</f>
        <v>10</v>
      </c>
      <c r="L57" s="125"/>
      <c r="M57" s="125"/>
      <c r="N57" s="125"/>
      <c r="O57" s="124"/>
      <c r="P57" s="124">
        <f>+'[1]Compr. Health Cov. - Large Grp'!$Q$57</f>
        <v>4201</v>
      </c>
      <c r="Q57" s="125">
        <f>P57</f>
        <v>4201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f>+'[1]Compr. Health Cov. - Other'!$Q$57</f>
        <v>5682</v>
      </c>
      <c r="AU57" s="126"/>
      <c r="AV57" s="126"/>
      <c r="AW57" s="310"/>
    </row>
    <row r="58" spans="2:49" x14ac:dyDescent="0.2">
      <c r="B58" s="161" t="s">
        <v>274</v>
      </c>
      <c r="C58" s="62" t="s">
        <v>26</v>
      </c>
      <c r="D58" s="330"/>
      <c r="E58" s="331"/>
      <c r="F58" s="331"/>
      <c r="G58" s="331"/>
      <c r="H58" s="331"/>
      <c r="I58" s="330"/>
      <c r="J58" s="124">
        <f>+'[1]Compr. Health Cov. - Small Grp'!$Q$58</f>
        <v>2</v>
      </c>
      <c r="K58" s="125">
        <f>J58</f>
        <v>2</v>
      </c>
      <c r="L58" s="125"/>
      <c r="M58" s="125"/>
      <c r="N58" s="125"/>
      <c r="O58" s="124"/>
      <c r="P58" s="124">
        <f>+'[1]Compr. Health Cov. - Large Grp'!$Q$58</f>
        <v>50</v>
      </c>
      <c r="Q58" s="125">
        <f>P58</f>
        <v>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f>+'[1]Compr. Health Cov. - Other'!$Q$58</f>
        <v>82</v>
      </c>
      <c r="AU58" s="126"/>
      <c r="AV58" s="126"/>
      <c r="AW58" s="310"/>
    </row>
    <row r="59" spans="2:49" x14ac:dyDescent="0.2">
      <c r="B59" s="161" t="s">
        <v>275</v>
      </c>
      <c r="C59" s="62" t="s">
        <v>27</v>
      </c>
      <c r="D59" s="124"/>
      <c r="E59" s="125"/>
      <c r="F59" s="125"/>
      <c r="G59" s="125"/>
      <c r="H59" s="125"/>
      <c r="I59" s="124"/>
      <c r="J59" s="124">
        <f>+'[1]Compr. Health Cov. - Small Grp'!$Q$59</f>
        <v>152</v>
      </c>
      <c r="K59" s="125">
        <f>J59</f>
        <v>152</v>
      </c>
      <c r="L59" s="125"/>
      <c r="M59" s="125"/>
      <c r="N59" s="125"/>
      <c r="O59" s="124"/>
      <c r="P59" s="124">
        <f>+'[1]Compr. Health Cov. - Large Grp'!$Q$59</f>
        <v>57052</v>
      </c>
      <c r="Q59" s="125">
        <f>P59</f>
        <v>57052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f>+'[1]Compr. Health Cov. - Other'!$Q$59</f>
        <v>73315</v>
      </c>
      <c r="AU59" s="126"/>
      <c r="AV59" s="126"/>
      <c r="AW59" s="310"/>
    </row>
    <row r="60" spans="2:49" x14ac:dyDescent="0.2">
      <c r="B60" s="161" t="s">
        <v>276</v>
      </c>
      <c r="C60" s="62"/>
      <c r="D60" s="127"/>
      <c r="E60" s="128"/>
      <c r="F60" s="128"/>
      <c r="G60" s="128"/>
      <c r="H60" s="128"/>
      <c r="I60" s="127"/>
      <c r="J60" s="127">
        <f>J59/12</f>
        <v>12.666666666666666</v>
      </c>
      <c r="K60" s="128">
        <f>K59/12</f>
        <v>12.666666666666666</v>
      </c>
      <c r="L60" s="128"/>
      <c r="M60" s="128"/>
      <c r="N60" s="128"/>
      <c r="O60" s="127"/>
      <c r="P60" s="127">
        <f>P59/12</f>
        <v>4754.333333333333</v>
      </c>
      <c r="Q60" s="128">
        <f>Q59/12</f>
        <v>4754.333333333333</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6109.583333333333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9"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H4" activePane="bottomRight" state="frozen"/>
      <selection activeCell="J63" sqref="J4:Q63"/>
      <selection pane="topRight" activeCell="J63" sqref="J4:Q63"/>
      <selection pane="bottomLeft" activeCell="J63" sqref="J4:Q63"/>
      <selection pane="bottomRight" activeCell="K5" sqref="K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f>+'[1]Compr. Health Cov. - Small Grp'!$Q$66</f>
        <v>105724.5445696723</v>
      </c>
      <c r="K5" s="118">
        <f>J5</f>
        <v>105724.5445696723</v>
      </c>
      <c r="L5" s="118"/>
      <c r="M5" s="118"/>
      <c r="N5" s="118"/>
      <c r="O5" s="117"/>
      <c r="P5" s="117">
        <f>+'[1]Compr. Health Cov. - Large Grp'!$Q$66</f>
        <v>27070321.400359105</v>
      </c>
      <c r="Q5" s="118">
        <f>P5</f>
        <v>27070321.400359105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f>+'[1]Compr. Health Cov. - Other'!$Q$66</f>
        <v>2261537.3858796544</v>
      </c>
      <c r="AU5" s="119"/>
      <c r="AV5" s="312"/>
      <c r="AW5" s="317"/>
    </row>
    <row r="6" spans="2:49" x14ac:dyDescent="0.2">
      <c r="B6" s="176" t="s">
        <v>279</v>
      </c>
      <c r="C6" s="133" t="s">
        <v>8</v>
      </c>
      <c r="D6" s="109"/>
      <c r="E6" s="110"/>
      <c r="F6" s="110"/>
      <c r="G6" s="111"/>
      <c r="H6" s="111"/>
      <c r="I6" s="109"/>
      <c r="J6" s="109">
        <f>+'[1]Compr. Health Cov. - Small Grp'!$Q$67</f>
        <v>0</v>
      </c>
      <c r="K6" s="110"/>
      <c r="L6" s="110"/>
      <c r="M6" s="110"/>
      <c r="N6" s="110"/>
      <c r="O6" s="109"/>
      <c r="P6" s="109">
        <f>+'[1]Compr. Health Cov. - Large Grp'!$Q$67</f>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f>+'[1]Compr. Health Cov. - Other'!$Q$67</f>
        <v>0</v>
      </c>
      <c r="AU6" s="113"/>
      <c r="AV6" s="311"/>
      <c r="AW6" s="318"/>
    </row>
    <row r="7" spans="2:49" x14ac:dyDescent="0.2">
      <c r="B7" s="176" t="s">
        <v>280</v>
      </c>
      <c r="C7" s="133" t="s">
        <v>9</v>
      </c>
      <c r="D7" s="109"/>
      <c r="E7" s="110"/>
      <c r="F7" s="110"/>
      <c r="G7" s="111"/>
      <c r="H7" s="111"/>
      <c r="I7" s="109"/>
      <c r="J7" s="109">
        <f>+'[1]Compr. Health Cov. - Small Grp'!$Q$68</f>
        <v>0</v>
      </c>
      <c r="K7" s="110"/>
      <c r="L7" s="110"/>
      <c r="M7" s="110"/>
      <c r="N7" s="110"/>
      <c r="O7" s="109"/>
      <c r="P7" s="109">
        <f>+'[1]Compr. Health Cov. - Large Grp'!$Q$68</f>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f>+'[1]Compr. Health Cov. - Other'!$Q$68</f>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f>+'[1]Compr. Health Cov. - Large Grp'!$Q$70</f>
        <v>627250.34213847783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f>+'[1]Compr. Health Cov. - Large Grp'!$Q$71</f>
        <v>261109.46442158509</v>
      </c>
      <c r="Q11" s="110">
        <f>P11</f>
        <v>261109.46442158509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f>+'[1]Compr. Health Cov. - Large Grp'!$Q$72</f>
        <v>1304788.5595186958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f>+'[1]Compr. Health Cov. - Large Grp'!$Q$74</f>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f>+'[1]Compr. Health Cov. - Large Grp'!$Q$75</f>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f>[3]Sheet1!$D$7</f>
        <v>-42724.33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f>+'[1]Compr. Health Cov. - Small Grp'!$Q$82</f>
        <v>13830.75</v>
      </c>
      <c r="K23" s="288"/>
      <c r="L23" s="288"/>
      <c r="M23" s="288"/>
      <c r="N23" s="288"/>
      <c r="O23" s="292"/>
      <c r="P23" s="109">
        <f>+'[1]Compr. Health Cov. - Large Grp'!$Q$82</f>
        <v>22072013.00772031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f>+'[1]Compr. Health Cov. - Other'!$Q$82</f>
        <v>1541843.2109069077</v>
      </c>
      <c r="AU23" s="113"/>
      <c r="AV23" s="311"/>
      <c r="AW23" s="318"/>
    </row>
    <row r="24" spans="2:49" ht="28.5" customHeight="1" x14ac:dyDescent="0.2">
      <c r="B24" s="178" t="s">
        <v>114</v>
      </c>
      <c r="C24" s="133"/>
      <c r="D24" s="293"/>
      <c r="E24" s="110"/>
      <c r="F24" s="110"/>
      <c r="G24" s="110"/>
      <c r="H24" s="110"/>
      <c r="I24" s="109"/>
      <c r="J24" s="293"/>
      <c r="K24" s="110">
        <f>[2]MLREstimate!$I$10</f>
        <v>14221.333947813182</v>
      </c>
      <c r="L24" s="110"/>
      <c r="M24" s="110"/>
      <c r="N24" s="110"/>
      <c r="O24" s="109"/>
      <c r="P24" s="293"/>
      <c r="Q24" s="110">
        <f>[2]MLREstimate!$J$10</f>
        <v>20935710.876689099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f>+'[1]Compr. Health Cov. - Small Grp'!$Q$83</f>
        <v>11050.471277891338</v>
      </c>
      <c r="K26" s="288"/>
      <c r="L26" s="288"/>
      <c r="M26" s="288"/>
      <c r="N26" s="288"/>
      <c r="O26" s="292"/>
      <c r="P26" s="109">
        <f>+'[1]Compr. Health Cov. - Large Grp'!$Q$83</f>
        <v>2832162.4229649883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f>+'[1]Compr. Health Cov. - Other'!$Q$83</f>
        <v>136991.44973370238</v>
      </c>
      <c r="AU26" s="113"/>
      <c r="AV26" s="311"/>
      <c r="AW26" s="318"/>
    </row>
    <row r="27" spans="2:49" s="5" customFormat="1" ht="25.5" x14ac:dyDescent="0.2">
      <c r="B27" s="178" t="s">
        <v>85</v>
      </c>
      <c r="C27" s="133"/>
      <c r="D27" s="293"/>
      <c r="E27" s="110"/>
      <c r="F27" s="110"/>
      <c r="G27" s="110"/>
      <c r="H27" s="110"/>
      <c r="I27" s="109"/>
      <c r="J27" s="293"/>
      <c r="K27" s="110">
        <f>[2]MLREstimate!$I$19</f>
        <v>459.54908105574941</v>
      </c>
      <c r="L27" s="110"/>
      <c r="M27" s="110"/>
      <c r="N27" s="110"/>
      <c r="O27" s="109"/>
      <c r="P27" s="293"/>
      <c r="Q27" s="110">
        <f>[2]MLREstimate!$J$19</f>
        <v>454492.78774922853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f>+'[1]Compr. Health Cov. - Small Grp'!$Q$84</f>
        <v>10108.127136170458</v>
      </c>
      <c r="K28" s="289"/>
      <c r="L28" s="289"/>
      <c r="M28" s="289"/>
      <c r="N28" s="289"/>
      <c r="O28" s="293"/>
      <c r="P28" s="109">
        <f>+'[1]Compr. Health Cov. - Large Grp'!$Q$84</f>
        <v>3498284.5628509782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f>+'[1]Compr. Health Cov. - Other'!$Q$84</f>
        <v>182675.71057429482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f>+'[1]Compr. Health Cov. - Small Grp'!$Q$85</f>
        <v>1944.8483417404052</v>
      </c>
      <c r="K30" s="288"/>
      <c r="L30" s="288"/>
      <c r="M30" s="288"/>
      <c r="N30" s="288"/>
      <c r="O30" s="292"/>
      <c r="P30" s="109">
        <f>+'[1]Compr. Health Cov. - Large Grp'!$Q$85</f>
        <v>474109.61724907201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f>+'[1]Compr. Health Cov. - Other'!$Q$85</f>
        <v>832830.32988205354</v>
      </c>
      <c r="AU30" s="113"/>
      <c r="AV30" s="311"/>
      <c r="AW30" s="318"/>
    </row>
    <row r="31" spans="2:49" s="5" customFormat="1" ht="25.5" x14ac:dyDescent="0.2">
      <c r="B31" s="178" t="s">
        <v>84</v>
      </c>
      <c r="C31" s="133"/>
      <c r="D31" s="293"/>
      <c r="E31" s="110"/>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f>+'[1]Compr. Health Cov. - Small Grp'!$Q$86</f>
        <v>1698.6923199086875</v>
      </c>
      <c r="K32" s="289"/>
      <c r="L32" s="289"/>
      <c r="M32" s="289"/>
      <c r="N32" s="289"/>
      <c r="O32" s="293"/>
      <c r="P32" s="109">
        <f>+'[1]Compr. Health Cov. - Large Grp'!$Q$86</f>
        <v>587894.18056542589</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f>+'[1]Compr. Health Cov. - Other'!$Q$86</f>
        <v>711904.80014851782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f>+'[1]Compr. Health Cov. - Small Grp'!$Q$97</f>
        <v>293.30426839741148</v>
      </c>
      <c r="K49" s="110">
        <f>-[2]MLREstimate!$I$12</f>
        <v>184.74617741885373</v>
      </c>
      <c r="L49" s="110"/>
      <c r="M49" s="110"/>
      <c r="N49" s="110"/>
      <c r="O49" s="109"/>
      <c r="P49" s="109">
        <f>+'[1]Compr. Health Cov. - Large Grp'!$Q$97</f>
        <v>249222.78225011509</v>
      </c>
      <c r="Q49" s="110">
        <f>-[2]MLREstimate!$J$12</f>
        <v>140124.06571773853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f>+'[1]Compr. Health Cov. - Small Grp'!$Q$98</f>
        <v>452.39770243298449</v>
      </c>
      <c r="K50" s="289"/>
      <c r="L50" s="289"/>
      <c r="M50" s="289"/>
      <c r="N50" s="289"/>
      <c r="O50" s="293"/>
      <c r="P50" s="109">
        <f>+'[1]Compr. Health Cov. - Large Grp'!$Q$98</f>
        <v>156568.65781074346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0</v>
      </c>
      <c r="L53" s="110"/>
      <c r="M53" s="110"/>
      <c r="N53" s="110"/>
      <c r="O53" s="109"/>
      <c r="P53" s="109"/>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f>+'[1]Compr. Health Cov. - Small Grp'!$Q$101</f>
        <v>15178.343597588169</v>
      </c>
      <c r="K54" s="115">
        <f>K24+K27+K31-K35+K36+K39+K42+K45+K46-K49+K51+K52+K53</f>
        <v>14496.136851450077</v>
      </c>
      <c r="L54" s="115"/>
      <c r="M54" s="115"/>
      <c r="N54" s="115"/>
      <c r="O54" s="114"/>
      <c r="P54" s="114">
        <v>21199452.180078596</v>
      </c>
      <c r="Q54" s="115">
        <f>Q24+Q27+Q31-Q35+Q36+Q39+Q42+Q45+Q46-Q49+Q51+Q52+Q53</f>
        <v>21250079.598720588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+'[1]Compr. Health Cov. - Other'!$Q$101</f>
        <v>1617084.4797998508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I4" activePane="bottomRight" state="frozen"/>
      <selection activeCell="J63" sqref="J4:Q63"/>
      <selection pane="topRight" activeCell="J63" sqref="J4:Q63"/>
      <selection pane="bottomLeft" activeCell="J63" sqref="J4:Q63"/>
      <selection pane="bottomRight" activeCell="J15" sqref="J1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f>'[4]Pt 1 - Summary of Data'!$L$28+'[4]Pt 2 - Premium and Claims'!$L$67+'[4]Pt 2 - Premium and Claims'!$N$66-'[4]Pt 2 - Premium and Claims'!$O$66</f>
        <v>1144538.1125772365</v>
      </c>
      <c r="I5" s="118">
        <f>'[5]Pt 1 Summary of Data'!$L$28+'[5]Pt 1 Summary of Data'!$L$38+'[5]Pt 1 Summary of Data'!$N$38-'[5]Pt 1 Summary of Data'!$O$38</f>
        <v>119929.56716730706</v>
      </c>
      <c r="J5" s="346"/>
      <c r="K5" s="346"/>
      <c r="L5" s="312"/>
      <c r="M5" s="117">
        <f>'[4]Pt 1 - Summary of Data'!$Q$28+'[4]Pt 2 - Premium and Claims'!$Q$67+'[4]Pt 2 - Premium and Claims'!$S$67-'[4]Pt 2 - Premium and Claims'!$T$67</f>
        <v>23487517.506995521</v>
      </c>
      <c r="N5" s="118">
        <f>'[5]Pt 1 Summary of Data'!$Q$28+'[5]Pt 1 Summary of Data'!$Q$38+'[5]Pt 1 Summary of Data'!$S$38-'[5]Pt 1 Summary of Data'!$T$38</f>
        <v>21810857.45991138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f>[6]MLREstimate!$I$23</f>
        <v>1074507.4141099143</v>
      </c>
      <c r="I6" s="110">
        <f>[7]MLREstimate!$I$23</f>
        <v>118641.30352878486</v>
      </c>
      <c r="J6" s="115">
        <f>'Pt 1 Summary of Data'!K12</f>
        <v>14496.136851450077</v>
      </c>
      <c r="K6" s="115">
        <f>SUM(H6:J6)</f>
        <v>1207644.8544901491</v>
      </c>
      <c r="L6" s="116"/>
      <c r="M6" s="109">
        <f>[6]MLREstimate!$J$23</f>
        <v>23268276.661842063</v>
      </c>
      <c r="N6" s="110">
        <f>[7]MLREstimate!$J$23</f>
        <v>21657946.775481731</v>
      </c>
      <c r="O6" s="115">
        <f>'Pt 1 Summary of Data'!Q12</f>
        <v>21250079.598720588</v>
      </c>
      <c r="P6" s="115">
        <f>SUM(M6:O6)</f>
        <v>66176303.036044382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f>'[5]Pt 4 MLR and Rebate Calculation'!$J$17</f>
        <v>2664</v>
      </c>
      <c r="I7" s="110">
        <f>'[5]Pt 4 MLR and Rebate Calculation'!$K$17</f>
        <v>755.70181604257505</v>
      </c>
      <c r="J7" s="115">
        <f>SUM('Pt 1 Summary of Data'!J37:J42)</f>
        <v>134.42930201639709</v>
      </c>
      <c r="K7" s="115">
        <f>SUM(H7:J7)</f>
        <v>3554.1311180589723</v>
      </c>
      <c r="L7" s="116"/>
      <c r="M7" s="109">
        <f>'[5]Pt 4 MLR and Rebate Calculation'!$N$17</f>
        <v>101569</v>
      </c>
      <c r="N7" s="110">
        <f>'[5]Pt 4 MLR and Rebate Calculation'!$O$17</f>
        <v>89485.796077948544</v>
      </c>
      <c r="O7" s="115">
        <f>SUM('Pt 1 Summary of Data'!P37:P42)</f>
        <v>82673.777839206261</v>
      </c>
      <c r="P7" s="115">
        <f>SUM(M7:O7)</f>
        <v>273728.5739171548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f>'Pt 2 Premium and Claims'!K16</f>
        <v>-42724.33</v>
      </c>
      <c r="K10" s="115">
        <f>J10</f>
        <v>-42724.33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f>+H6+H7</f>
        <v>1077171.4141099143</v>
      </c>
      <c r="I12" s="115">
        <f t="shared" ref="I12" si="0">+I6+I7</f>
        <v>119397.00534482744</v>
      </c>
      <c r="J12" s="115">
        <f>+J6+J7-J10-J11</f>
        <v>57354.896153466478</v>
      </c>
      <c r="K12" s="115">
        <f>SUM(H12:J12)</f>
        <v>1253923.3156082083</v>
      </c>
      <c r="L12" s="311"/>
      <c r="M12" s="114">
        <f>+M6+M7</f>
        <v>23369845.661842063</v>
      </c>
      <c r="N12" s="115">
        <f t="shared" ref="N12:O12" si="1">+N6+N7</f>
        <v>21747432.571559679</v>
      </c>
      <c r="O12" s="115">
        <f t="shared" si="1"/>
        <v>21332753.376559794</v>
      </c>
      <c r="P12" s="115">
        <f>SUM(M12:O12)</f>
        <v>66450031.60996154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c r="F15" s="106"/>
      <c r="G15" s="107"/>
      <c r="H15" s="117">
        <f>'[5]Pt 4 MLR and Rebate Calculation'!J23</f>
        <v>1421030</v>
      </c>
      <c r="I15" s="118">
        <f>'[5]Pt 4 MLR and Rebate Calculation'!K23</f>
        <v>535866.8411855197</v>
      </c>
      <c r="J15" s="106">
        <f>'Pt 1 Summary of Data'!K5-J10-J11</f>
        <v>105724.5445696723</v>
      </c>
      <c r="K15" s="106">
        <f t="shared" ref="K15:K16" si="2">SUM(H15:J15)</f>
        <v>2062621.385755192</v>
      </c>
      <c r="L15" s="107"/>
      <c r="M15" s="117">
        <f>'[5]Pt 4 MLR and Rebate Calculation'!N23</f>
        <v>28716895</v>
      </c>
      <c r="N15" s="118">
        <f>'[5]Pt 4 MLR and Rebate Calculation'!O23</f>
        <v>28517615.483575102</v>
      </c>
      <c r="O15" s="106">
        <f>'Pt 2 Premium and Claims'!P5</f>
        <v>27070321.400359105</v>
      </c>
      <c r="P15" s="106">
        <f>SUM(M15:O15)</f>
        <v>84304831.883934215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f>'[5]Pt 4 MLR and Rebate Calculation'!J24</f>
        <v>63454</v>
      </c>
      <c r="I16" s="110">
        <f>'[5]Pt 4 MLR and Rebate Calculation'!K24</f>
        <v>242096.6516859027</v>
      </c>
      <c r="J16" s="115">
        <f>+'Pt 1 Summary of Data'!K25+'Pt 1 Summary of Data'!K26+'Pt 1 Summary of Data'!K27+'Pt 1 Summary of Data'!K28+'Pt 1 Summary of Data'!K30+MAX('Pt 1 Summary of Data'!K31,'Pt 1 Summary of Data'!K32)+'Pt 1 Summary of Data'!K34+'Pt 1 Summary of Data'!K35</f>
        <v>23512.577599854834</v>
      </c>
      <c r="K16" s="115">
        <f t="shared" si="2"/>
        <v>329063.22928575758</v>
      </c>
      <c r="L16" s="116"/>
      <c r="M16" s="109">
        <f>'[5]Pt 4 MLR and Rebate Calculation'!N24</f>
        <v>493253</v>
      </c>
      <c r="N16" s="110">
        <f>'[5]Pt 4 MLR and Rebate Calculation'!O24</f>
        <v>2382239.8358783545</v>
      </c>
      <c r="O16" s="115">
        <f>+'Pt 1 Summary of Data'!P25+'Pt 1 Summary of Data'!P26+'Pt 1 Summary of Data'!P27+'Pt 1 Summary of Data'!P28+'Pt 1 Summary of Data'!P30+MAX('Pt 1 Summary of Data'!P31,'Pt 1 Summary of Data'!P32)+'Pt 1 Summary of Data'!P34+'Pt 1 Summary of Data'!P35</f>
        <v>1692326.8881093687</v>
      </c>
      <c r="P16" s="115">
        <f>SUM(M16:O16)</f>
        <v>4567819.7239877228</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f>H15-H16</f>
        <v>1357576</v>
      </c>
      <c r="I17" s="115">
        <f>I15-I16</f>
        <v>293770.18949961697</v>
      </c>
      <c r="J17" s="115">
        <f>J15-J16</f>
        <v>82211.966969817469</v>
      </c>
      <c r="K17" s="115">
        <f t="shared" ref="K17" si="3">SUM(H17:J17)</f>
        <v>1733558.1564694345</v>
      </c>
      <c r="L17" s="314"/>
      <c r="M17" s="114">
        <f>M15-M16</f>
        <v>28223642</v>
      </c>
      <c r="N17" s="115">
        <f>N15-N16</f>
        <v>26135375.647696748</v>
      </c>
      <c r="O17" s="115">
        <f>O15-O16</f>
        <v>25377994.512249738</v>
      </c>
      <c r="P17" s="115">
        <f>P15-P16</f>
        <v>79737012.159946486</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f>'[5]Pt 4 MLR and Rebate Calculation'!$J$28</f>
        <v>218</v>
      </c>
      <c r="I37" s="122">
        <f>'[5]Pt 4 MLR and Rebate Calculation'!$K$28</f>
        <v>57.666666666666664</v>
      </c>
      <c r="J37" s="256">
        <f>'Pt 1 Summary of Data'!K60</f>
        <v>12.666666666666666</v>
      </c>
      <c r="K37" s="256">
        <f>SUM(H37:J37)</f>
        <v>288.33333333333337</v>
      </c>
      <c r="L37" s="312"/>
      <c r="M37" s="121">
        <f>'[5]Pt 4 MLR and Rebate Calculation'!$N$28</f>
        <v>5624</v>
      </c>
      <c r="N37" s="122">
        <f>'[5]Pt 4 MLR and Rebate Calculation'!$O$28</f>
        <v>5584.583333333333</v>
      </c>
      <c r="O37" s="256">
        <f>'Pt 1 Summary of Data'!P60</f>
        <v>4754.333333333333</v>
      </c>
      <c r="P37" s="256">
        <f>SUM(M37:O37)</f>
        <v>15962.916666666664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0</v>
      </c>
      <c r="L38" s="353"/>
      <c r="M38" s="351"/>
      <c r="N38" s="352"/>
      <c r="O38" s="352"/>
      <c r="P38" s="267">
        <f>(0.016+(P37-25000)*(0.026-0.016)/(10000-25000))*OR(O44&gt;0.85,N44&gt;0.85,M44&gt;0.85)</f>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f>[8]Summary!$B$9</f>
        <v>1412.3203285420946</v>
      </c>
      <c r="L39" s="311"/>
      <c r="M39" s="292"/>
      <c r="N39" s="288"/>
      <c r="O39" s="288"/>
      <c r="P39" s="110">
        <f>[8]Summary!$C$9</f>
        <v>920.1747247785911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f>1+(K39-0)*(1-1)/(2500-0)</f>
        <v>1</v>
      </c>
      <c r="L40" s="311"/>
      <c r="M40" s="292"/>
      <c r="N40" s="288"/>
      <c r="O40" s="288"/>
      <c r="P40" s="258">
        <f>1+(P39-0)*(1-1)/(2500-0)</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f>K38*K40</f>
        <v>0</v>
      </c>
      <c r="L41" s="311"/>
      <c r="M41" s="292"/>
      <c r="N41" s="288"/>
      <c r="O41" s="288"/>
      <c r="P41" s="260">
        <f>P40*P38</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f>H12/H17</f>
        <v>0.7934520160270323</v>
      </c>
      <c r="I44" s="260">
        <f t="shared" ref="I44:K44" si="4">I12/I17</f>
        <v>0.40642995651872676</v>
      </c>
      <c r="J44" s="260">
        <f t="shared" si="4"/>
        <v>0.69764656250741719</v>
      </c>
      <c r="K44" s="260">
        <f t="shared" si="4"/>
        <v>0.72332347832042121</v>
      </c>
      <c r="L44" s="311"/>
      <c r="M44" s="262">
        <f t="shared" ref="M44:P44" si="5">M12/M17</f>
        <v>0.82802374200473716</v>
      </c>
      <c r="N44" s="260">
        <f t="shared" si="5"/>
        <v>0.83210713573486483</v>
      </c>
      <c r="O44" s="260">
        <f t="shared" si="5"/>
        <v>0.84060044091595409</v>
      </c>
      <c r="P44" s="260">
        <f t="shared" si="5"/>
        <v>0.83336495574561709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f>K41</f>
        <v>0</v>
      </c>
      <c r="L46" s="311"/>
      <c r="M46" s="292"/>
      <c r="N46" s="288"/>
      <c r="O46" s="288"/>
      <c r="P46" s="260">
        <f>P41</f>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f>ROUND(K46+K44,3)</f>
        <v>0.72299999999999998</v>
      </c>
      <c r="L47" s="311"/>
      <c r="M47" s="292"/>
      <c r="N47" s="288"/>
      <c r="O47" s="288"/>
      <c r="P47" s="260">
        <f>ROUND(P46+P44,3)</f>
        <v>0.83299999999999996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f>'[5]Pt 4 MLR and Rebate Calculation'!$J$42</f>
        <v>0.8</v>
      </c>
      <c r="I49" s="141">
        <f>'[5]Pt 4 MLR and Rebate Calculation'!$K$42</f>
        <v>0.8</v>
      </c>
      <c r="J49" s="141">
        <v>0.8</v>
      </c>
      <c r="K49" s="141">
        <v>0.8</v>
      </c>
      <c r="L49" s="312"/>
      <c r="M49" s="140">
        <f>'[5]Pt 4 MLR and Rebate Calculation'!$N$42</f>
        <v>0.85</v>
      </c>
      <c r="N49" s="141">
        <f>'[5]Pt 4 MLR and Rebate Calculation'!$O$42</f>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f>K47</f>
        <v>0.72299999999999998</v>
      </c>
      <c r="L50" s="311"/>
      <c r="M50" s="293"/>
      <c r="N50" s="289"/>
      <c r="O50" s="289"/>
      <c r="P50" s="260">
        <f>P47</f>
        <v>0.83299999999999996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f>+J15-J16</f>
        <v>82211.966969817469</v>
      </c>
      <c r="L51" s="311"/>
      <c r="M51" s="292"/>
      <c r="N51" s="288"/>
      <c r="O51" s="288"/>
      <c r="P51" s="115">
        <f>+O15-O16</f>
        <v>25377994.512249738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f>IF(K37&lt;1000,0,MAX(0,(K49-K50))*K51)</f>
        <v>0</v>
      </c>
      <c r="L52" s="311"/>
      <c r="M52" s="292"/>
      <c r="N52" s="288"/>
      <c r="O52" s="288"/>
      <c r="P52" s="381">
        <f>IF(P37&lt;1000,0,MAX(0,(P49-P50))*P51)</f>
        <v>431425.90670824592</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K29" sqref="K29"/>
      <selection pane="topRight" activeCell="K29" sqref="K29"/>
      <selection pane="bottomLeft" activeCell="K29" sqref="K29"/>
      <selection pane="bottomRight" activeCell="E14" sqref="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f>'Pt 1 Summary of Data'!J56</f>
        <v>4</v>
      </c>
      <c r="E4" s="149">
        <f>'Pt 1 Summary of Data'!P56</f>
        <v>1731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54</v>
      </c>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f>'Pt 3 MLR and Rebate Calculation'!K52</f>
        <v>0</v>
      </c>
      <c r="E11" s="119">
        <f>'Pt 3 MLR and Rebate Calculation'!P52</f>
        <v>431425.90670824592</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f>D11</f>
        <v>0</v>
      </c>
      <c r="E13" s="113">
        <v>335694.18</v>
      </c>
      <c r="F13" s="113"/>
      <c r="G13" s="113"/>
      <c r="H13" s="113"/>
      <c r="I13" s="311"/>
      <c r="J13" s="311"/>
      <c r="K13" s="366"/>
    </row>
    <row r="14" spans="2:11" x14ac:dyDescent="0.2">
      <c r="B14" s="207" t="s">
        <v>95</v>
      </c>
      <c r="C14" s="109"/>
      <c r="D14" s="113">
        <v>0</v>
      </c>
      <c r="E14" s="113">
        <v>95731.76999999999</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627249.03</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t="s">
        <v>501</v>
      </c>
      <c r="D23" s="383"/>
      <c r="E23" s="383"/>
      <c r="F23" s="383"/>
      <c r="G23" s="383"/>
      <c r="H23" s="383"/>
      <c r="I23" s="383"/>
      <c r="J23" s="383"/>
      <c r="K23" s="384"/>
    </row>
    <row r="24" spans="2:12" s="5" customFormat="1" ht="100.15" customHeight="1" x14ac:dyDescent="0.2">
      <c r="B24" s="101" t="s">
        <v>213</v>
      </c>
      <c r="C24" s="385" t="s">
        <v>502</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2015-06-26T14:13:04Z</cp:lastPrinted>
  <dcterms:created xsi:type="dcterms:W3CDTF">2012-03-15T16:14:51Z</dcterms:created>
  <dcterms:modified xsi:type="dcterms:W3CDTF">2015-07-31T17:47:25Z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