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5\Final\"/>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calcChain.xml><?xml version="1.0" encoding="utf-8"?>
<calcChain xmlns="http://schemas.openxmlformats.org/spreadsheetml/2006/main">
  <c r="AT5" i="4" l="1"/>
  <c r="AT12" i="4"/>
  <c r="Q46" i="18"/>
  <c r="Q45" i="18"/>
  <c r="K46" i="18"/>
  <c r="K45" i="18"/>
  <c r="Q36" i="18"/>
  <c r="K36" i="18"/>
  <c r="Q19" i="18"/>
  <c r="Q18" i="18"/>
  <c r="Q14" i="18"/>
  <c r="Q13" i="18"/>
  <c r="Q11" i="18"/>
  <c r="Q10" i="18"/>
  <c r="K14" i="18"/>
  <c r="K13" i="18"/>
  <c r="E4" i="16"/>
  <c r="D4" i="16"/>
  <c r="N45" i="10" l="1"/>
  <c r="M45" i="10" l="1"/>
  <c r="O45" i="10"/>
  <c r="P45" i="10" l="1"/>
  <c r="I45" i="10"/>
  <c r="P47" i="10" l="1"/>
  <c r="P48" i="10" s="1"/>
  <c r="E11" i="16" s="1"/>
  <c r="J45" i="10"/>
  <c r="K45" i="10"/>
  <c r="H45" i="10"/>
  <c r="K47" i="10" l="1"/>
  <c r="K48" i="10" s="1"/>
  <c r="D11" i="16"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<sst xmlns="http://schemas.openxmlformats.org/spreadsheetml/2006/main" count="567" uniqueCount="505">
  <si>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</si>
  <si>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</si>
  <si>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</si>
  <si>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</si>
  <si>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</si>
  <si>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</si>
  <si>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</si>
  <si>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</si>
  <si>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</si>
  <si>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</si>
  <si>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</si>
  <si>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</si>
  <si>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</si>
  <si>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</si>
  <si>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</si>
  <si>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</si>
  <si>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</si>
  <si>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</si>
  <si>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</si>
  <si>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</si>
  <si>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</si>
  <si>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</si>
  <si>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</si>
  <si>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</si>
  <si>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</si>
  <si>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</si>
  <si>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</si>
  <si>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</si>
  <si>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</si>
  <si>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</si>
  <si>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</si>
  <si>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</si>
  <si>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</si>
  <si>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</si>
  <si>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</si>
  <si>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</si>
  <si>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</si>
  <si>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</si>
  <si>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</si>
  <si>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</si>
  <si>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</si>
  <si>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</si>
  <si>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</si>
  <si>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</si>
  <si>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</si>
  <si>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</si>
  <si>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</si>
  <si>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</si>
  <si>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</si>
  <si>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</si>
  <si>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</si>
  <si>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</si>
  <si>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</si>
  <si>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</si>
  <si>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</si>
  <si>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</si>
  <si>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</si>
  <si>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</si>
  <si>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</si>
  <si>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</si>
  <si>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</si>
  <si>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</si>
  <si>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</si>
  <si>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</si>
  <si>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</si>
  <si>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</si>
  <si>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</si>
  <si>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</si>
  <si>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</si>
  <si>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</si>
  <si>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</si>
  <si>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</si>
  <si>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</si>
  <si>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</si>
  <si>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</si>
  <si>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</si>
  <si>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</si>
  <si>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</si>
  <si>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</si>
  <si>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</si>
  <si>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</si>
  <si>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</si>
  <si>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</si>
  <si>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</si>
  <si>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</si>
  <si>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</si>
  <si>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</si>
  <si>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</si>
  <si>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</si>
  <si>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</si>
  <si>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</si>
  <si>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</si>
  <si>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</si>
  <si>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</si>
  <si>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</si>
  <si>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</si>
  <si>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</si>
  <si>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</si>
  <si>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</si>
  <si>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</si>
  <si>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</si>
  <si>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</si>
  <si>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</si>
  <si>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</si>
  <si>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</si>
  <si>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</si>
  <si>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</si>
  <si>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</si>
  <si>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</si>
  <si>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</si>
  <si>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</si>
  <si>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</si>
  <si>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</si>
  <si>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</si>
  <si>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</si>
  <si>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</si>
  <si>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</si>
  <si>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</si>
  <si>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</si>
  <si>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</si>
  <si>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</si>
  <si>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</si>
  <si>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</si>
  <si>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</si>
  <si>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</si>
  <si>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</si>
  <si>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</si>
  <si>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</si>
  <si>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</si>
  <si>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</si>
  <si>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</si>
  <si>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</si>
  <si>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</si>
  <si>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</si>
  <si>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</si>
  <si>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</si>
  <si>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</si>
  <si>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</si>
  <si>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</si>
  <si>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</si>
  <si>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</si>
  <si>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</si>
  <si>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</si>
  <si>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</si>
  <si>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</si>
  <si>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</si>
  <si>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</si>
  <si>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</si>
  <si>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</si>
  <si>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</si>
  <si>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</si>
  <si>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</si>
  <si>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</si>
  <si>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</si>
  <si>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</si>
  <si>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</si>
  <si>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</si>
  <si>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</si>
  <si>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</si>
  <si>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</si>
  <si>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</si>
  <si>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</si>
  <si>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</si>
  <si>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</si>
  <si>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</si>
  <si>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</si>
  <si>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</si>
  <si>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</si>
  <si>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</si>
  <si>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</si>
  <si>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</si>
  <si>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</si>
  <si>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</si>
  <si>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</si>
  <si>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</si>
  <si>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</si>
  <si>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</si>
  <si>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</si>
  <si>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</si>
  <si>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</si>
  <si>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</si>
  <si>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</si>
  <si>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</si>
  <si>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</si>
  <si>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</si>
  <si>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</si>
  <si>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</si>
  <si>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</si>
  <si>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</si>
  <si>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</si>
  <si>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</si>
  <si>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</si>
  <si>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</si>
  <si>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</si>
  <si>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</si>
  <si>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</si>
  <si>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</si>
  <si>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</si>
  <si>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</si>
  <si>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</si>
  <si>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</si>
  <si>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</si>
  <si>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</si>
  <si>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</si>
  <si>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</si>
  <si>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</si>
  <si>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</si>
  <si>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</si>
  <si>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</si>
  <si>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</si>
  <si>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</si>
  <si>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</si>
  <si>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</si>
  <si>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</si>
  <si>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</si>
  <si>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</si>
  <si>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</si>
  <si>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</si>
  <si>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</si>
  <si>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</si>
  <si>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</si>
  <si>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</si>
  <si>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</si>
  <si>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</si>
  <si>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</si>
  <si>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</si>
  <si>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</si>
  <si>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</si>
  <si>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</si>
  <si>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</si>
  <si>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</si>
  <si>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</si>
  <si>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</si>
  <si>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</si>
  <si>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</si>
  <si>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</si>
  <si>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</si>
  <si>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</si>
  <si>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</si>
  <si>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</si>
  <si>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</si>
  <si>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</si>
  <si>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</si>
  <si>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</si>
  <si>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</si>
  <si>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</si>
  <si>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</si>
  <si>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</si>
  <si>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</si>
  <si>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</si>
  <si>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</si>
  <si>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</si>
  <si>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</si>
  <si>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</si>
  <si>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</si>
  <si>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</si>
  <si>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</si>
  <si>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</si>
  <si>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</si>
  <si>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</si>
  <si>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</si>
  <si>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</si>
  <si>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</si>
  <si>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</si>
  <si>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</si>
  <si>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</si>
  <si>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</si>
  <si>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</si>
  <si>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</si>
  <si>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</si>
  <si>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</si>
  <si>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</si>
  <si>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</si>
  <si>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</si>
  <si>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</si>
  <si>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</si>
  <si>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</si>
  <si>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</si>
  <si>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</si>
  <si>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</si>
  <si>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</si>
  <si>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</si>
  <si>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</si>
  <si>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</si>
  <si>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</si>
  <si>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</si>
  <si>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</si>
  <si>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</si>
  <si>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</si>
  <si>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</si>
  <si>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</si>
  <si>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</si>
  <si>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</si>
  <si>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</si>
  <si>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</si>
  <si>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</si>
  <si>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</si>
  <si>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</si>
  <si>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</si>
  <si>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</si>
  <si>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</si>
  <si>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</si>
  <si>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</si>
  <si>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</si>
  <si>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</si>
  <si>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</si>
  <si>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</si>
  <si>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</si>
  <si>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</si>
  <si>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</si>
  <si>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</si>
  <si>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</si>
  <si>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</si>
  <si>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</si>
  <si>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</si>
  <si>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</si>
  <si>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</si>
  <si>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</si>
  <si>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</si>
  <si>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</si>
  <si>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</si>
  <si>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</si>
  <si>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</si>
  <si>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</si>
  <si>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</si>
  <si>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</si>
  <si>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</si>
  <si>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</si>
  <si>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</si>
  <si>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</si>
  <si>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</si>
  <si>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</si>
  <si>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</si>
  <si>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</si>
  <si>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</si>
  <si>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</si>
  <si>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</si>
  <si>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</si>
  <si>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</si>
  <si>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</si>
  <si>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</si>
  <si>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</si>
  <si>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</si>
  <si>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</si>
  <si>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</si>
  <si>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</si>
  <si>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</si>
  <si>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</si>
  <si>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</si>
  <si>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</si>
  <si>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</si>
  <si>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</si>
  <si>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</si>
  <si>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</si>
  <si>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</si>
  <si>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</si>
  <si>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</si>
  <si>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</si>
  <si>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</si>
  <si>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</si>
  <si>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</si>
  <si>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</si>
  <si>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</si>
  <si>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</si>
  <si>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</si>
  <si>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</si>
  <si>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</si>
  <si>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</si>
  <si>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</si>
  <si>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</si>
  <si>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</si>
  <si>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</si>
  <si>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</si>
  <si>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</si>
  <si>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</si>
  <si>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</si>
  <si>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</si>
  <si>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</si>
  <si>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</si>
  <si>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</si>
  <si>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</si>
  <si>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</si>
  <si>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</si>
  <si>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</si>
  <si>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</si>
  <si>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</si>
  <si>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</si>
  <si>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</si>
  <si>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</si>
  <si>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</si>
  <si>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</si>
  <si>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</si>
  <si>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</si>
  <si>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</si>
  <si>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</si>
  <si>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</si>
  <si>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</si>
  <si>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</si>
  <si>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</si>
  <si>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</si>
  <si>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</si>
  <si>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</si>
  <si>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</si>
  <si>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</si>
  <si>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</si>
  <si>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</si>
  <si>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</si>
  <si>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</si>
  <si>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</si>
  <si>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</si>
  <si>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</si>
  <si>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</si>
  <si>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</si>
  <si>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</si>
  <si>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</si>
  <si>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</si>
  <si>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</si>
  <si>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</si>
  <si>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</si>
  <si>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</si>
  <si>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</si>
  <si>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</si>
  <si>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</si>
  <si>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</si>
  <si>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</si>
  <si>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</si>
  <si>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</si>
  <si>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</si>
  <si>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</si>
  <si>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</si>
  <si>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</si>
  <si>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</si>
  <si>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</si>
  <si>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</si>
  <si>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</si>
  <si>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</si>
  <si>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</si>
  <si>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</si>
  <si>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</si>
  <si>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</si>
  <si>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</si>
  <si>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</si>
  <si>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</si>
  <si>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</si>
  <si>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</si>
  <si>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</si>
  <si>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</si>
  <si>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</si>
  <si>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</si>
  <si>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</si>
  <si>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</si>
  <si>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</si>
  <si>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</si>
  <si>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</si>
  <si>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</si>
  <si>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</si>
  <si>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</si>
  <si>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</si>
  <si>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</si>
  <si>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</si>
  <si>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</si>
  <si>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</si>
  <si>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</si>
  <si>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</si>
  <si>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</si>
  <si>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</si>
  <si>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</si>
  <si>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</si>
  <si>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</si>
  <si>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</si>
  <si>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</si>
  <si>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</si>
  <si>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</si>
  <si>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</si>
  <si>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</si>
  <si>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</si>
  <si>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</si>
  <si>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</si>
  <si>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</si>
  <si>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</si>
  <si>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</si>
  <si>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</si>
  <si>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</si>
  <si>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</si>
  <si>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</si>
  <si>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</si>
  <si>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</si>
  <si>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</si>
  <si>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</si>
  <si>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</si>
  <si>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</si>
  <si>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</si>
  <si>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</si>
  <si>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</si>
  <si>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</si>
  <si>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</si>
  <si>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Nippon Life Insurance Company of America</t>
  </si>
  <si>
    <t>2015</t>
  </si>
  <si>
    <t>7115 Vista Drive West Des Moines, IA 50266</t>
  </si>
  <si>
    <t>042509896</t>
  </si>
  <si>
    <t>81264</t>
  </si>
  <si>
    <t>98761</t>
  </si>
  <si>
    <t>283</t>
  </si>
  <si>
    <t>Rebate checks are mailed to all applicable groups using the most recent address on file. The Company made good faith efforts to locate these policyholders including internet querites,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</si>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</sst>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155</v>
      </c>
    </row>
    <row r="13" spans="1:6" x14ac:dyDescent="0.2">
      <c r="B13" s="147" t="s">
        <v>50</v>
      </c>
      <c r="C13" s="480" t="s">
        <v>175</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v>2188418.8692661421</v>
      </c>
      <c r="K5" s="213">
        <v>2139310.4403168992</v>
      </c>
      <c r="L5" s="213"/>
      <c r="M5" s="213"/>
      <c r="N5" s="213"/>
      <c r="O5" s="212"/>
      <c r="P5" s="212">
        <v>2467603.9979899945</v>
      </c>
      <c r="Q5" s="213">
        <v>2467603.9979899945</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2">
        <f>SUM('Pt 2 Premium and Claims'!AT$5,'Pt 2 Premium and Claims'!AT$6,-'Pt 2 Premium and Claims'!AT$7,-'Pt 2 Premium and Claims'!AT$13,'Pt 2 Premium and Claims'!AT$14,'Pt 2 Premium and Claims'!AT$16:'Pt 2 Premium and Claims'!AT$17)</f>
        <v>313379.21964241588</v>
      </c>
      <c r="AU5" s="214"/>
      <c r="AV5" s="215"/>
      <c r="AW5" s="296"/>
    </row>
    <row r="6" spans="1:49" x14ac:dyDescent="0.2">
      <c r="B6" s="239" t="s">
        <v>223</v>
      </c>
      <c r="C6" s="203" t="s">
        <v>12</v>
      </c>
      <c r="D6" s="216"/>
      <c r="E6" s="217"/>
      <c r="F6" s="217"/>
      <c r="G6" s="218"/>
      <c r="H6" s="218"/>
      <c r="I6" s="219"/>
      <c r="J6" s="216"/>
      <c r="K6" s="217">
        <v>0</v>
      </c>
      <c r="L6" s="217"/>
      <c r="M6" s="218"/>
      <c r="N6" s="218"/>
      <c r="O6" s="219"/>
      <c r="P6" s="216"/>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v>0</v>
      </c>
      <c r="L7" s="217"/>
      <c r="M7" s="217"/>
      <c r="N7" s="217"/>
      <c r="O7" s="216"/>
      <c r="P7" s="216"/>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-9308.9248285835474</v>
      </c>
      <c r="K8" s="268"/>
      <c r="L8" s="269"/>
      <c r="M8" s="269"/>
      <c r="N8" s="269"/>
      <c r="O8" s="272"/>
      <c r="P8" s="216">
        <v>-10932.315957832074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v>1421695.6345449327</v>
      </c>
      <c r="K12" s="213">
        <v>1705617.4634369237</v>
      </c>
      <c r="L12" s="213"/>
      <c r="M12" s="213"/>
      <c r="N12" s="213"/>
      <c r="O12" s="212"/>
      <c r="P12" s="212">
        <v>1888135.39327291</v>
      </c>
      <c r="Q12" s="213">
        <v>1869436.268268818</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2">
        <f>'Pt 2 Premium and Claims'!AT$54</f>
        <v>189487.20143088599</v>
      </c>
      <c r="AU12" s="214"/>
      <c r="AV12" s="291"/>
      <c r="AW12" s="296"/>
    </row>
    <row r="13" spans="1:49" ht="25.5" x14ac:dyDescent="0.2">
      <c r="B13" s="239" t="s">
        <v>230</v>
      </c>
      <c r="C13" s="203" t="s">
        <v>37</v>
      </c>
      <c r="D13" s="216"/>
      <c r="E13" s="217"/>
      <c r="F13" s="217"/>
      <c r="G13" s="268"/>
      <c r="H13" s="269"/>
      <c r="I13" s="216"/>
      <c r="J13" s="216">
        <v>510617.5</v>
      </c>
      <c r="K13" s="217">
        <v>518850.12000000209</v>
      </c>
      <c r="L13" s="217"/>
      <c r="M13" s="268"/>
      <c r="N13" s="269"/>
      <c r="O13" s="216"/>
      <c r="P13" s="216">
        <v>416332.13</v>
      </c>
      <c r="Q13" s="217">
        <v>410385.42000000161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v>126215.33</v>
      </c>
      <c r="K14" s="217">
        <v>109697.97000000038</v>
      </c>
      <c r="L14" s="217"/>
      <c r="M14" s="267"/>
      <c r="N14" s="270"/>
      <c r="O14" s="216"/>
      <c r="P14" s="216">
        <v>76147.95</v>
      </c>
      <c r="Q14" s="217">
        <v>43268.760000000169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v>0</v>
      </c>
      <c r="K15" s="217">
        <v>0</v>
      </c>
      <c r="L15" s="217"/>
      <c r="M15" s="267"/>
      <c r="N15" s="273"/>
      <c r="O15" s="216"/>
      <c r="P15" s="216"/>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-6716.0400000000009</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-1096.7337341914135</v>
      </c>
      <c r="AU16" s="220"/>
      <c r="AV16" s="290"/>
      <c r="AW16" s="297"/>
    </row>
    <row r="17" spans="1:49" x14ac:dyDescent="0.2">
      <c r="B17" s="239" t="s">
        <v>234</v>
      </c>
      <c r="C17" s="203" t="s">
        <v>62</v>
      </c>
      <c r="D17" s="216"/>
      <c r="E17" s="267"/>
      <c r="F17" s="270"/>
      <c r="G17" s="270"/>
      <c r="H17" s="270"/>
      <c r="I17" s="271"/>
      <c r="J17" s="216">
        <v>0</v>
      </c>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v>0</v>
      </c>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v>0</v>
      </c>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v>20471.671714523232</v>
      </c>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v>0</v>
      </c>
      <c r="K22" s="222">
        <v>0</v>
      </c>
      <c r="L22" s="222"/>
      <c r="M22" s="222"/>
      <c r="N22" s="222"/>
      <c r="O22" s="221"/>
      <c r="P22" s="221">
        <v>0</v>
      </c>
      <c r="Q22" s="222">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99951.593708750006</v>
      </c>
      <c r="K25" s="217">
        <v>99951.593708750006</v>
      </c>
      <c r="L25" s="217"/>
      <c r="M25" s="217"/>
      <c r="N25" s="217"/>
      <c r="O25" s="216"/>
      <c r="P25" s="216">
        <v>91416.659557485473</v>
      </c>
      <c r="Q25" s="217">
        <v>91416.659557485473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-8792.4971106549729</v>
      </c>
      <c r="AU25" s="220"/>
      <c r="AV25" s="220"/>
      <c r="AW25" s="297"/>
    </row>
    <row r="26" spans="1:49" s="5" customFormat="1" x14ac:dyDescent="0.2">
      <c r="A26" s="35"/>
      <c r="B26" s="242" t="s">
        <v>242</v>
      </c>
      <c r="C26" s="203"/>
      <c r="D26" s="216"/>
      <c r="E26" s="217"/>
      <c r="F26" s="217"/>
      <c r="G26" s="217"/>
      <c r="H26" s="217"/>
      <c r="I26" s="216"/>
      <c r="J26" s="216">
        <v>559.76401084206555</v>
      </c>
      <c r="K26" s="217">
        <v>559.76401084206555</v>
      </c>
      <c r="L26" s="217"/>
      <c r="M26" s="217"/>
      <c r="N26" s="217"/>
      <c r="O26" s="216"/>
      <c r="P26" s="216">
        <v>631.17528846202492</v>
      </c>
      <c r="Q26" s="217">
        <v>631.17528846202492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48132.752205101227</v>
      </c>
      <c r="K27" s="217">
        <v>48132.752205101227</v>
      </c>
      <c r="L27" s="217"/>
      <c r="M27" s="217"/>
      <c r="N27" s="217"/>
      <c r="O27" s="216"/>
      <c r="P27" s="216">
        <v>54273.235093882344</v>
      </c>
      <c r="Q27" s="217">
        <v>54273.235093882344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4643.45702492901</v>
      </c>
      <c r="AU27" s="220"/>
      <c r="AV27" s="293"/>
      <c r="AW27" s="297"/>
    </row>
    <row r="28" spans="1:49" s="5" customFormat="1" x14ac:dyDescent="0.2">
      <c r="A28" s="35"/>
      <c r="B28" s="242" t="s">
        <v>244</v>
      </c>
      <c r="C28" s="203"/>
      <c r="D28" s="216"/>
      <c r="E28" s="217"/>
      <c r="F28" s="217"/>
      <c r="G28" s="217"/>
      <c r="H28" s="217"/>
      <c r="I28" s="216"/>
      <c r="J28" s="216"/>
      <c r="K28" s="217">
        <v>0</v>
      </c>
      <c r="L28" s="217"/>
      <c r="M28" s="217"/>
      <c r="N28" s="217"/>
      <c r="O28" s="216"/>
      <c r="P28" s="216"/>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-5102.9088769423943</v>
      </c>
      <c r="K30" s="217">
        <v>-5102.9088769423943</v>
      </c>
      <c r="L30" s="217"/>
      <c r="M30" s="217"/>
      <c r="N30" s="217"/>
      <c r="O30" s="216"/>
      <c r="P30" s="216">
        <v>-5753.9068607757981</v>
      </c>
      <c r="Q30" s="217">
        <v>-5753.9068607757981</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-675.45556736948447</v>
      </c>
      <c r="AU30" s="220"/>
      <c r="AV30" s="220"/>
      <c r="AW30" s="297"/>
    </row>
    <row r="31" spans="1:49" x14ac:dyDescent="0.2">
      <c r="B31" s="242" t="s">
        <v>247</v>
      </c>
      <c r="C31" s="203"/>
      <c r="D31" s="216"/>
      <c r="E31" s="217"/>
      <c r="F31" s="217"/>
      <c r="G31" s="217"/>
      <c r="H31" s="217"/>
      <c r="I31" s="216"/>
      <c r="J31" s="216">
        <v>29570.07047266042</v>
      </c>
      <c r="K31" s="217">
        <v>29570.07047266042</v>
      </c>
      <c r="L31" s="217"/>
      <c r="M31" s="217"/>
      <c r="N31" s="217"/>
      <c r="O31" s="216"/>
      <c r="P31" s="216">
        <v>33342.439669080049</v>
      </c>
      <c r="Q31" s="217">
        <v>33342.439669080049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3870.0087649245315</v>
      </c>
      <c r="AU31" s="220"/>
      <c r="AV31" s="220"/>
      <c r="AW31" s="297"/>
    </row>
    <row r="32" spans="1:49" ht="13.9" customHeight="1" x14ac:dyDescent="0.2">
      <c r="B32" s="242" t="s">
        <v>248</v>
      </c>
      <c r="C32" s="203" t="s">
        <v>82</v>
      </c>
      <c r="D32" s="216"/>
      <c r="E32" s="217"/>
      <c r="F32" s="217"/>
      <c r="G32" s="217"/>
      <c r="H32" s="217"/>
      <c r="I32" s="216"/>
      <c r="J32" s="216"/>
      <c r="K32" s="217">
        <v>0</v>
      </c>
      <c r="L32" s="217"/>
      <c r="M32" s="217"/>
      <c r="N32" s="217"/>
      <c r="O32" s="216"/>
      <c r="P32" s="216"/>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19822.315856446185</v>
      </c>
      <c r="K34" s="217">
        <v>19822.315856446185</v>
      </c>
      <c r="L34" s="217"/>
      <c r="M34" s="217"/>
      <c r="N34" s="217"/>
      <c r="O34" s="216"/>
      <c r="P34" s="216">
        <v>22351.125985853709</v>
      </c>
      <c r="Q34" s="217">
        <v>22351.125985853709</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1908.0006079103032</v>
      </c>
      <c r="K35" s="217">
        <v>1908.0006079103032</v>
      </c>
      <c r="L35" s="217"/>
      <c r="M35" s="217"/>
      <c r="N35" s="217"/>
      <c r="O35" s="216"/>
      <c r="P35" s="216">
        <v>2151.4116855634834</v>
      </c>
      <c r="Q35" s="217">
        <v>2151.4116855634834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250.29690676714912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4165.5332289497183</v>
      </c>
      <c r="K37" s="225">
        <v>4165.5332289497183</v>
      </c>
      <c r="L37" s="225"/>
      <c r="M37" s="225"/>
      <c r="N37" s="225"/>
      <c r="O37" s="224"/>
      <c r="P37" s="224">
        <v>4128.0975000000008</v>
      </c>
      <c r="Q37" s="225">
        <v>4128.0975000000008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1400.2491478429042</v>
      </c>
      <c r="K38" s="217">
        <v>1400.2491478429042</v>
      </c>
      <c r="L38" s="217"/>
      <c r="M38" s="217"/>
      <c r="N38" s="217"/>
      <c r="O38" s="216"/>
      <c r="P38" s="216">
        <v>1376.0325000000003</v>
      </c>
      <c r="Q38" s="217">
        <v>1376.0325000000003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801.60750000000007</v>
      </c>
      <c r="K39" s="217">
        <v>801.60750000000007</v>
      </c>
      <c r="L39" s="217"/>
      <c r="M39" s="217"/>
      <c r="N39" s="217"/>
      <c r="O39" s="216"/>
      <c r="P39" s="216">
        <v>1376.0325000000003</v>
      </c>
      <c r="Q39" s="217">
        <v>1376.0325000000003</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2258.9583333333335</v>
      </c>
      <c r="K40" s="217">
        <v>2258.9583333333335</v>
      </c>
      <c r="L40" s="217"/>
      <c r="M40" s="217"/>
      <c r="N40" s="217"/>
      <c r="O40" s="216"/>
      <c r="P40" s="216">
        <v>3877.7083333333335</v>
      </c>
      <c r="Q40" s="217">
        <v>3877.7083333333335</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801.60750000000041</v>
      </c>
      <c r="K41" s="217">
        <v>801.60750000000041</v>
      </c>
      <c r="L41" s="217"/>
      <c r="M41" s="217"/>
      <c r="N41" s="217"/>
      <c r="O41" s="216"/>
      <c r="P41" s="216">
        <v>1376.0325000000009</v>
      </c>
      <c r="Q41" s="217">
        <v>1376.0325000000009</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v>0</v>
      </c>
      <c r="L42" s="217"/>
      <c r="M42" s="217"/>
      <c r="N42" s="217"/>
      <c r="O42" s="216"/>
      <c r="P42" s="216"/>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30759.622199748846</v>
      </c>
      <c r="K44" s="225">
        <v>30759.622199748846</v>
      </c>
      <c r="L44" s="225"/>
      <c r="M44" s="225"/>
      <c r="N44" s="225"/>
      <c r="O44" s="224"/>
      <c r="P44" s="224">
        <v>50600.504421534933</v>
      </c>
      <c r="Q44" s="225">
        <v>50600.504421534933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v>18933.054005899401</v>
      </c>
      <c r="K45" s="217">
        <v>18933.054005899401</v>
      </c>
      <c r="L45" s="217"/>
      <c r="M45" s="217"/>
      <c r="N45" s="217"/>
      <c r="O45" s="216"/>
      <c r="P45" s="216">
        <v>31145.443748216607</v>
      </c>
      <c r="Q45" s="217">
        <v>31145.443748216607</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3013.5674549121923</v>
      </c>
      <c r="AU45" s="220"/>
      <c r="AV45" s="220"/>
      <c r="AW45" s="297"/>
    </row>
    <row r="46" spans="1:49" x14ac:dyDescent="0.2">
      <c r="B46" s="245" t="s">
        <v>262</v>
      </c>
      <c r="C46" s="203" t="s">
        <v>20</v>
      </c>
      <c r="D46" s="216"/>
      <c r="E46" s="217"/>
      <c r="F46" s="217"/>
      <c r="G46" s="217"/>
      <c r="H46" s="217"/>
      <c r="I46" s="216"/>
      <c r="J46" s="216">
        <v>58190.886422311625</v>
      </c>
      <c r="K46" s="217">
        <v>58190.886422311625</v>
      </c>
      <c r="L46" s="217"/>
      <c r="M46" s="217"/>
      <c r="N46" s="217"/>
      <c r="O46" s="216"/>
      <c r="P46" s="216">
        <v>31832.348737889457</v>
      </c>
      <c r="Q46" s="217">
        <v>31832.348737889457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6175.3773103626399</v>
      </c>
      <c r="AU46" s="220"/>
      <c r="AV46" s="220"/>
      <c r="AW46" s="297"/>
    </row>
    <row r="47" spans="1:49" x14ac:dyDescent="0.2">
      <c r="B47" s="245" t="s">
        <v>263</v>
      </c>
      <c r="C47" s="203" t="s">
        <v>21</v>
      </c>
      <c r="D47" s="216"/>
      <c r="E47" s="217"/>
      <c r="F47" s="217"/>
      <c r="G47" s="217"/>
      <c r="H47" s="217"/>
      <c r="I47" s="216"/>
      <c r="J47" s="216">
        <v>132864.81177089771</v>
      </c>
      <c r="K47" s="217">
        <v>132864.81177089771</v>
      </c>
      <c r="L47" s="217"/>
      <c r="M47" s="217"/>
      <c r="N47" s="217"/>
      <c r="O47" s="216"/>
      <c r="P47" s="216">
        <v>67235.152773160415</v>
      </c>
      <c r="Q47" s="217">
        <v>67235.152773160415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14115.231056861772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v>0</v>
      </c>
      <c r="L49" s="217"/>
      <c r="M49" s="217"/>
      <c r="N49" s="217"/>
      <c r="O49" s="216"/>
      <c r="P49" s="216"/>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v>0.55659849321563537</v>
      </c>
      <c r="K50" s="217">
        <v>0.55659849321563537</v>
      </c>
      <c r="L50" s="217"/>
      <c r="M50" s="217"/>
      <c r="N50" s="217"/>
      <c r="O50" s="216"/>
      <c r="P50" s="216">
        <v>0.62760593340829773</v>
      </c>
      <c r="Q50" s="217">
        <v>0.62760593340829773</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194740.55881339812</v>
      </c>
      <c r="K51" s="217">
        <v>194740.55881339812</v>
      </c>
      <c r="L51" s="217"/>
      <c r="M51" s="217"/>
      <c r="N51" s="217"/>
      <c r="O51" s="216"/>
      <c r="P51" s="216">
        <v>99553.059268386874</v>
      </c>
      <c r="Q51" s="217">
        <v>99553.059268386874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18356.003539301972</v>
      </c>
      <c r="AU51" s="220"/>
      <c r="AV51" s="220"/>
      <c r="AW51" s="297"/>
    </row>
    <row r="52" spans="2:49" ht="25.5" x14ac:dyDescent="0.2">
      <c r="B52" s="239" t="s">
        <v>267</v>
      </c>
      <c r="C52" s="203" t="s">
        <v>89</v>
      </c>
      <c r="D52" s="216"/>
      <c r="E52" s="217"/>
      <c r="F52" s="217"/>
      <c r="G52" s="217"/>
      <c r="H52" s="217"/>
      <c r="I52" s="216"/>
      <c r="J52" s="216"/>
      <c r="K52" s="217">
        <v>0</v>
      </c>
      <c r="L52" s="217"/>
      <c r="M52" s="217"/>
      <c r="N52" s="217"/>
      <c r="O52" s="216"/>
      <c r="P52" s="216"/>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v>0</v>
      </c>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154</v>
      </c>
      <c r="K56" s="229">
        <v>154</v>
      </c>
      <c r="L56" s="229"/>
      <c r="M56" s="229"/>
      <c r="N56" s="229"/>
      <c r="O56" s="228"/>
      <c r="P56" s="228">
        <v>243</v>
      </c>
      <c r="Q56" s="229">
        <v>243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558</v>
      </c>
      <c r="AU56" s="230"/>
      <c r="AV56" s="230"/>
      <c r="AW56" s="288"/>
    </row>
    <row r="57" spans="2:49" x14ac:dyDescent="0.2">
      <c r="B57" s="245" t="s">
        <v>272</v>
      </c>
      <c r="C57" s="203" t="s">
        <v>25</v>
      </c>
      <c r="D57" s="231"/>
      <c r="E57" s="232"/>
      <c r="F57" s="232"/>
      <c r="G57" s="232"/>
      <c r="H57" s="232"/>
      <c r="I57" s="231"/>
      <c r="J57" s="231">
        <v>231</v>
      </c>
      <c r="K57" s="232">
        <v>231</v>
      </c>
      <c r="L57" s="232"/>
      <c r="M57" s="232"/>
      <c r="N57" s="232"/>
      <c r="O57" s="231"/>
      <c r="P57" s="231">
        <v>500</v>
      </c>
      <c r="Q57" s="232">
        <v>500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1143</v>
      </c>
      <c r="AU57" s="233"/>
      <c r="AV57" s="233"/>
      <c r="AW57" s="289"/>
    </row>
    <row r="58" spans="2:49" x14ac:dyDescent="0.2">
      <c r="B58" s="245" t="s">
        <v>273</v>
      </c>
      <c r="C58" s="203" t="s">
        <v>26</v>
      </c>
      <c r="D58" s="309"/>
      <c r="E58" s="310"/>
      <c r="F58" s="310"/>
      <c r="G58" s="310"/>
      <c r="H58" s="310"/>
      <c r="I58" s="309"/>
      <c r="J58" s="231">
        <v>9</v>
      </c>
      <c r="K58" s="232">
        <v>9</v>
      </c>
      <c r="L58" s="232"/>
      <c r="M58" s="232"/>
      <c r="N58" s="232"/>
      <c r="O58" s="231"/>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11</v>
      </c>
      <c r="AU58" s="233"/>
      <c r="AV58" s="233"/>
      <c r="AW58" s="289"/>
    </row>
    <row r="59" spans="2:49" x14ac:dyDescent="0.2">
      <c r="B59" s="245" t="s">
        <v>274</v>
      </c>
      <c r="C59" s="203" t="s">
        <v>27</v>
      </c>
      <c r="D59" s="231"/>
      <c r="E59" s="232"/>
      <c r="F59" s="232"/>
      <c r="G59" s="232"/>
      <c r="H59" s="232"/>
      <c r="I59" s="231"/>
      <c r="J59" s="231">
        <v>4215</v>
      </c>
      <c r="K59" s="232">
        <v>4215</v>
      </c>
      <c r="L59" s="232"/>
      <c r="M59" s="232"/>
      <c r="N59" s="232"/>
      <c r="O59" s="231"/>
      <c r="P59" s="231">
        <v>5741</v>
      </c>
      <c r="Q59" s="232">
        <v>5741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13604</v>
      </c>
      <c r="AU59" s="233"/>
      <c r="AV59" s="233"/>
      <c r="AW59" s="289"/>
    </row>
    <row r="60" spans="2:49" x14ac:dyDescent="0.2">
      <c r="B60" s="245" t="s">
        <v>275</v>
      </c>
      <c r="C60" s="203"/>
      <c r="D60" s="234"/>
      <c r="E60" s="235"/>
      <c r="F60" s="235"/>
      <c r="G60" s="235"/>
      <c r="H60" s="235"/>
      <c r="I60" s="234"/>
      <c r="J60" s="234">
        <v>351.25</v>
      </c>
      <c r="K60" s="235">
        <v>351.25</v>
      </c>
      <c r="L60" s="235"/>
      <c r="M60" s="235"/>
      <c r="N60" s="235"/>
      <c r="O60" s="234"/>
      <c r="P60" s="234">
        <v>478.41666666666669</v>
      </c>
      <c r="Q60" s="235">
        <v>478.41666666666669</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1133.6666666666667</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47897.63536589389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14490.670798980278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1266" yWindow="65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25" activePane="bottomRight" state="frozen"/>
      <selection activeCell="B1" sqref="B1"/>
      <selection pane="topRight" activeCell="B1" sqref="B1"/>
      <selection pane="bottomLeft" activeCell="B1" sqref="B1"/>
      <selection pane="bottomRight" activeCell="AT54" sqref="AT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8" thickTop="1" thickBot="1"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ht="13.5" thickTop="1" x14ac:dyDescent="0.2">
      <c r="B5" s="342" t="s">
        <v>277</v>
      </c>
      <c r="C5" s="330"/>
      <c r="D5" s="325"/>
      <c r="E5" s="326"/>
      <c r="F5" s="326"/>
      <c r="G5" s="328"/>
      <c r="H5" s="328"/>
      <c r="I5" s="325"/>
      <c r="J5" s="325">
        <v>2188418.8692661421</v>
      </c>
      <c r="K5" s="326">
        <v>2292426.0803168993</v>
      </c>
      <c r="L5" s="326"/>
      <c r="M5" s="326"/>
      <c r="N5" s="326"/>
      <c r="O5" s="325"/>
      <c r="P5" s="325">
        <v>2467603.9979899945</v>
      </c>
      <c r="Q5" s="326">
        <v>2467603.9979899945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313379.21964241588</v>
      </c>
      <c r="AU5" s="327"/>
      <c r="AV5" s="369"/>
      <c r="AW5" s="373"/>
    </row>
    <row r="6" spans="2:49" x14ac:dyDescent="0.2">
      <c r="B6" s="343" t="s">
        <v>278</v>
      </c>
      <c r="C6" s="331" t="s">
        <v>8</v>
      </c>
      <c r="D6" s="318"/>
      <c r="E6" s="319"/>
      <c r="F6" s="319"/>
      <c r="G6" s="320"/>
      <c r="H6" s="320"/>
      <c r="I6" s="318"/>
      <c r="J6" s="318"/>
      <c r="K6" s="319">
        <v>0</v>
      </c>
      <c r="L6" s="319"/>
      <c r="M6" s="319"/>
      <c r="N6" s="319"/>
      <c r="O6" s="318"/>
      <c r="P6" s="318"/>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v>0</v>
      </c>
      <c r="L7" s="319"/>
      <c r="M7" s="319"/>
      <c r="N7" s="319"/>
      <c r="O7" s="318"/>
      <c r="P7" s="318"/>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f t="shared" ref="Q10:Q11" si="0">P10</f>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v>20471.671714523232</v>
      </c>
      <c r="K11" s="319">
        <v>20471.671714523232</v>
      </c>
      <c r="L11" s="319"/>
      <c r="M11" s="319"/>
      <c r="N11" s="319"/>
      <c r="O11" s="318"/>
      <c r="P11" s="318"/>
      <c r="Q11" s="319">
        <f t="shared" si="0"/>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f t="shared" ref="K13:K14" si="1">J13</f>
        <v>0</v>
      </c>
      <c r="L13" s="319"/>
      <c r="M13" s="319"/>
      <c r="N13" s="319"/>
      <c r="O13" s="318"/>
      <c r="P13" s="318"/>
      <c r="Q13" s="319">
        <f t="shared" ref="Q13:Q14" si="2">P13</f>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f t="shared" si="1"/>
        <v>0</v>
      </c>
      <c r="L14" s="319"/>
      <c r="M14" s="319"/>
      <c r="N14" s="319"/>
      <c r="O14" s="318"/>
      <c r="P14" s="318"/>
      <c r="Q14" s="319">
        <f t="shared" si="2"/>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-153115.64000000001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v>0</v>
      </c>
      <c r="L18" s="319"/>
      <c r="M18" s="319"/>
      <c r="N18" s="319"/>
      <c r="O18" s="318"/>
      <c r="P18" s="318"/>
      <c r="Q18" s="319">
        <f t="shared" ref="Q18:Q19" si="3">P18</f>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v>0</v>
      </c>
      <c r="L19" s="319"/>
      <c r="M19" s="319"/>
      <c r="N19" s="319"/>
      <c r="O19" s="318"/>
      <c r="P19" s="318"/>
      <c r="Q19" s="319">
        <f t="shared" si="3"/>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1849004.0884604105</v>
      </c>
      <c r="K23" s="362"/>
      <c r="L23" s="362"/>
      <c r="M23" s="362"/>
      <c r="N23" s="362"/>
      <c r="O23" s="364"/>
      <c r="P23" s="318">
        <v>1877704.0724954787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252592.58147526864</v>
      </c>
      <c r="AU23" s="321"/>
      <c r="AV23" s="368"/>
      <c r="AW23" s="374"/>
    </row>
    <row r="24" spans="2:49" ht="28.5" customHeight="1" x14ac:dyDescent="0.2">
      <c r="B24" s="345" t="s">
        <v>114</v>
      </c>
      <c r="C24" s="331"/>
      <c r="D24" s="365"/>
      <c r="E24" s="319"/>
      <c r="F24" s="319"/>
      <c r="G24" s="319"/>
      <c r="H24" s="319"/>
      <c r="I24" s="318"/>
      <c r="J24" s="365"/>
      <c r="K24" s="319">
        <v>1698894.5458393858</v>
      </c>
      <c r="L24" s="319"/>
      <c r="M24" s="319"/>
      <c r="N24" s="319"/>
      <c r="O24" s="318"/>
      <c r="P24" s="365"/>
      <c r="Q24" s="319">
        <v>1850637.4801836079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144119.04206409992</v>
      </c>
      <c r="K26" s="362"/>
      <c r="L26" s="362"/>
      <c r="M26" s="362"/>
      <c r="N26" s="362"/>
      <c r="O26" s="364"/>
      <c r="P26" s="318">
        <v>255596.23276949726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21164.254587621293</v>
      </c>
      <c r="AU26" s="321"/>
      <c r="AV26" s="368"/>
      <c r="AW26" s="374"/>
    </row>
    <row r="27" spans="2:49" s="5" customFormat="1" ht="25.5" x14ac:dyDescent="0.2">
      <c r="B27" s="345" t="s">
        <v>85</v>
      </c>
      <c r="C27" s="331"/>
      <c r="D27" s="365"/>
      <c r="E27" s="319"/>
      <c r="F27" s="319"/>
      <c r="G27" s="319"/>
      <c r="H27" s="319"/>
      <c r="I27" s="318"/>
      <c r="J27" s="365"/>
      <c r="K27" s="319">
        <v>42840.475165838958</v>
      </c>
      <c r="L27" s="319"/>
      <c r="M27" s="319"/>
      <c r="N27" s="319"/>
      <c r="O27" s="318"/>
      <c r="P27" s="365"/>
      <c r="Q27" s="319">
        <v>47366.03411772789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509925.23725735385</v>
      </c>
      <c r="K28" s="363"/>
      <c r="L28" s="363"/>
      <c r="M28" s="363"/>
      <c r="N28" s="363"/>
      <c r="O28" s="365"/>
      <c r="P28" s="318">
        <v>225024.93349234317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23653.224044761191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17435.355186708621</v>
      </c>
      <c r="K30" s="362"/>
      <c r="L30" s="362"/>
      <c r="M30" s="362"/>
      <c r="N30" s="362"/>
      <c r="O30" s="364"/>
      <c r="P30" s="318">
        <v>33744.528286365719</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70706.68116190705</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v>83757.759190228026</v>
      </c>
      <c r="K32" s="363"/>
      <c r="L32" s="363"/>
      <c r="M32" s="363"/>
      <c r="N32" s="363"/>
      <c r="O32" s="365"/>
      <c r="P32" s="318">
        <v>36031.502304192778</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131323.09174914984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f>J36</f>
        <v>0</v>
      </c>
      <c r="L36" s="319"/>
      <c r="M36" s="319"/>
      <c r="N36" s="319"/>
      <c r="O36" s="318"/>
      <c r="P36" s="318"/>
      <c r="Q36" s="319">
        <f>P36</f>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f t="shared" ref="K45:K46" si="4">J45</f>
        <v>0</v>
      </c>
      <c r="L45" s="319"/>
      <c r="M45" s="319"/>
      <c r="N45" s="319"/>
      <c r="O45" s="318"/>
      <c r="P45" s="318"/>
      <c r="Q45" s="319">
        <f t="shared" ref="Q45:Q46" si="5">P45</f>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f t="shared" si="4"/>
        <v>0</v>
      </c>
      <c r="L46" s="319"/>
      <c r="M46" s="319"/>
      <c r="N46" s="319"/>
      <c r="O46" s="318"/>
      <c r="P46" s="318"/>
      <c r="Q46" s="319">
        <f t="shared" si="5"/>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v>50306.734442319692</v>
      </c>
      <c r="K49" s="319">
        <v>36117.557568301112</v>
      </c>
      <c r="L49" s="319"/>
      <c r="M49" s="319"/>
      <c r="N49" s="319"/>
      <c r="O49" s="318"/>
      <c r="P49" s="318">
        <v>43204.7585687924</v>
      </c>
      <c r="Q49" s="319">
        <v>28567.246032517887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v>55126.87972361518</v>
      </c>
      <c r="K50" s="363"/>
      <c r="L50" s="363"/>
      <c r="M50" s="363"/>
      <c r="N50" s="363"/>
      <c r="O50" s="365"/>
      <c r="P50" s="318">
        <v>25351.754086896744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v>0</v>
      </c>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v>0</v>
      </c>
      <c r="L52" s="319"/>
      <c r="M52" s="319"/>
      <c r="N52" s="319"/>
      <c r="O52" s="318"/>
      <c r="P52" s="318"/>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v>0</v>
      </c>
      <c r="L53" s="319"/>
      <c r="M53" s="319"/>
      <c r="N53" s="319"/>
      <c r="O53" s="318"/>
      <c r="P53" s="318"/>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v>1421695.6345449327</v>
      </c>
      <c r="K54" s="323">
        <v>1705617.4634369237</v>
      </c>
      <c r="L54" s="323"/>
      <c r="M54" s="323"/>
      <c r="N54" s="323"/>
      <c r="O54" s="322"/>
      <c r="P54" s="322">
        <v>1888135.39327291</v>
      </c>
      <c r="Q54" s="323">
        <v>1869436.268268818</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189487.20143088599</v>
      </c>
      <c r="AU54" s="324"/>
      <c r="AV54" s="368"/>
      <c r="AW54" s="374"/>
    </row>
    <row r="55" spans="2:49" ht="25.5" x14ac:dyDescent="0.2">
      <c r="B55" s="348" t="s">
        <v>493</v>
      </c>
      <c r="C55" s="335" t="s">
        <v>28</v>
      </c>
      <c r="D55" s="322"/>
      <c r="E55" s="323"/>
      <c r="F55" s="323"/>
      <c r="G55" s="323"/>
      <c r="H55" s="323"/>
      <c r="I55" s="322"/>
      <c r="J55" s="322"/>
      <c r="K55" s="323">
        <v>0</v>
      </c>
      <c r="L55" s="323"/>
      <c r="M55" s="323"/>
      <c r="N55" s="323"/>
      <c r="O55" s="322"/>
      <c r="P55" s="322"/>
      <c r="Q55" s="323">
        <v>0</v>
      </c>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M39" activePane="bottomRight" state="frozen"/>
      <selection activeCell="B1" sqref="B1"/>
      <selection pane="topRight" activeCell="B1" sqref="B1"/>
      <selection pane="bottomLeft" activeCell="B1" sqref="B1"/>
      <selection pane="bottomRight" activeCell="M56" sqref="M56:M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9456530.697692126</v>
      </c>
      <c r="I5" s="403">
        <v>4446592.1362985466</v>
      </c>
      <c r="J5" s="454"/>
      <c r="K5" s="454"/>
      <c r="L5" s="448"/>
      <c r="M5" s="402">
        <v>5354350.9750499111</v>
      </c>
      <c r="N5" s="403">
        <v>3026801.0860849065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v>9138203.230253702</v>
      </c>
      <c r="I6" s="398">
        <v>4384811.4069399694</v>
      </c>
      <c r="J6" s="400">
        <v>1705617.4634369237</v>
      </c>
      <c r="K6" s="400">
        <v>15228632.100630596</v>
      </c>
      <c r="L6" s="401"/>
      <c r="M6" s="397">
        <v>5270131.7941724677</v>
      </c>
      <c r="N6" s="398">
        <v>3021650.4830294452</v>
      </c>
      <c r="O6" s="400">
        <v>1869436.268268818</v>
      </c>
      <c r="P6" s="400">
        <v>10161218.545470731</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v>38514.334154142089</v>
      </c>
      <c r="I7" s="398">
        <v>17900.722201861288</v>
      </c>
      <c r="J7" s="400">
        <v>9427.9557101259561</v>
      </c>
      <c r="K7" s="400">
        <v>65843.012066129333</v>
      </c>
      <c r="L7" s="401"/>
      <c r="M7" s="397">
        <v>22245.36223810065</v>
      </c>
      <c r="N7" s="398">
        <v>10583.862671393752</v>
      </c>
      <c r="O7" s="400">
        <v>12133.903333333335</v>
      </c>
      <c r="P7" s="400">
        <v>44963.128242827734</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v>-117505.05</v>
      </c>
      <c r="J10" s="400">
        <v>-153115.64000000001</v>
      </c>
      <c r="K10" s="400">
        <v>-270620.69</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v>9176717.5644078441</v>
      </c>
      <c r="I12" s="400">
        <v>4520217.1791418307</v>
      </c>
      <c r="J12" s="400">
        <v>1868161.0591470497</v>
      </c>
      <c r="K12" s="400">
        <v>15565095.802696723</v>
      </c>
      <c r="L12" s="447"/>
      <c r="M12" s="399">
        <v>5292377.1564105684</v>
      </c>
      <c r="N12" s="400">
        <v>3032234.3457008391</v>
      </c>
      <c r="O12" s="400">
        <v>1881570.1716021514</v>
      </c>
      <c r="P12" s="400">
        <v>10206181.673713557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v>11416121.871571165</v>
      </c>
      <c r="I15" s="403">
        <v>5529940.8469121158</v>
      </c>
      <c r="J15" s="395">
        <v>2292426.0803168993</v>
      </c>
      <c r="K15" s="395">
        <v>19238488.798800178</v>
      </c>
      <c r="L15" s="396"/>
      <c r="M15" s="402">
        <v>6150634.3182565002</v>
      </c>
      <c r="N15" s="403">
        <v>3616496.8658127026</v>
      </c>
      <c r="O15" s="395">
        <v>2467603.9979899945</v>
      </c>
      <c r="P15" s="395">
        <v>12234735.182059199</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v>-679078.59142475959</v>
      </c>
      <c r="I16" s="398">
        <v>133571.31943427928</v>
      </c>
      <c r="J16" s="400">
        <v>194841.58798476783</v>
      </c>
      <c r="K16" s="400">
        <v>-350665.68400571251</v>
      </c>
      <c r="L16" s="401"/>
      <c r="M16" s="397">
        <v>167054.24604126316</v>
      </c>
      <c r="N16" s="398">
        <v>449932.37010452803</v>
      </c>
      <c r="O16" s="400">
        <v>198412.14041955129</v>
      </c>
      <c r="P16" s="400">
        <v>815398.75656534254</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v>12095200.462995924</v>
      </c>
      <c r="I17" s="400">
        <v>5396369.5274778362</v>
      </c>
      <c r="J17" s="400">
        <v>2097584.4923321316</v>
      </c>
      <c r="K17" s="400">
        <v>19589154.482805889</v>
      </c>
      <c r="L17" s="450"/>
      <c r="M17" s="399">
        <v>5983580.0722152367</v>
      </c>
      <c r="N17" s="400">
        <v>3166564.4957081745</v>
      </c>
      <c r="O17" s="400">
        <v>2269191.8575704433</v>
      </c>
      <c r="P17" s="400">
        <v>11419336.425493857</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2166.5</v>
      </c>
      <c r="I38" s="405">
        <v>993.83333333333337</v>
      </c>
      <c r="J38" s="432">
        <v>351.25</v>
      </c>
      <c r="K38" s="432">
        <v>3511.5833333333335</v>
      </c>
      <c r="L38" s="448"/>
      <c r="M38" s="404">
        <v>1149.1666666666667</v>
      </c>
      <c r="N38" s="405">
        <v>647.91666666666663</v>
      </c>
      <c r="O38" s="432">
        <v>478.41666666666669</v>
      </c>
      <c r="P38" s="432">
        <v>2275.5</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v>4.5930499999999999E-2</v>
      </c>
      <c r="L39" s="461"/>
      <c r="M39" s="459"/>
      <c r="N39" s="460"/>
      <c r="O39" s="460"/>
      <c r="P39" s="439">
        <v>5.6639666666666665E-2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2959.9860417962145</v>
      </c>
      <c r="L40" s="447"/>
      <c r="M40" s="443"/>
      <c r="N40" s="441"/>
      <c r="O40" s="441"/>
      <c r="P40" s="398">
        <v>1048.1946806361293</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1.2077906711789996</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v>5.547442942258704E-2</v>
      </c>
      <c r="L42" s="447"/>
      <c r="M42" s="443"/>
      <c r="N42" s="441"/>
      <c r="O42" s="441"/>
      <c r="P42" s="436">
        <v>5.6639666666666665E-2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f>IF(OR(H$38&lt;1000,H$17&lt;=0),"",H$12/H$17)</f>
        <v>0.75870735606930273</v>
      </c>
      <c r="I45" s="436" t="str">
        <f>IF(OR(I$38&lt;1000,I$17&lt;=0),"",I$12/I$17)</f>
        <v/>
      </c>
      <c r="J45" s="436" t="str">
        <f>IF(OR(J$38&lt;1000,J$17&lt;=0),"",J$12/J$17)</f>
        <v/>
      </c>
      <c r="K45" s="436">
        <f>IF(OR(K$38&lt;1000,K$17&lt;=0),"",K$12/K$17)</f>
        <v>0.79457721446623808</v>
      </c>
      <c r="L45" s="447"/>
      <c r="M45" s="438">
        <f>IF(OR(M$38&lt;1000,M$17&lt;=0),"",M$12/M$17)</f>
        <v>0.88448338495305345</v>
      </c>
      <c r="N45" s="436" t="str">
        <f>IF(OR(N$38&lt;1000,N$17&lt;=0),"",N$12/N$17)</f>
        <v/>
      </c>
      <c r="O45" s="436" t="str">
        <f>IF(OR(O$38&lt;1000,O$17&lt;=0),"",O$12/O$17)</f>
        <v/>
      </c>
      <c r="P45" s="436">
        <f>IF(OR(P$38&lt;1000,P$17&lt;=0),"",P$12/P$17)</f>
        <v>0.89376311314623225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f>IF(K$45="","",K$42)</f>
        <v>5.547442942258704E-2</v>
      </c>
      <c r="L47" s="447"/>
      <c r="M47" s="443"/>
      <c r="N47" s="441"/>
      <c r="O47" s="441"/>
      <c r="P47" s="436">
        <f>IF(P$45="","",P$42)</f>
        <v>5.6639666666666665E-2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f>IF(K$45="","",ROUND(K$45+MAX(0,K$47),3))</f>
        <v>0.85</v>
      </c>
      <c r="L48" s="447"/>
      <c r="M48" s="443"/>
      <c r="N48" s="441"/>
      <c r="O48" s="441"/>
      <c r="P48" s="436">
        <f>IF(P$45="","",ROUND(P$45+MAX(0,P$47),3))</f>
        <v>0.95</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v>0.8</v>
      </c>
      <c r="I50" s="407">
        <v>0.8</v>
      </c>
      <c r="J50" s="407"/>
      <c r="K50" s="407"/>
      <c r="L50" s="448"/>
      <c r="M50" s="406">
        <v>0.85</v>
      </c>
      <c r="N50" s="407">
        <v>0.85</v>
      </c>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0.85</v>
      </c>
      <c r="L51" s="447"/>
      <c r="M51" s="444"/>
      <c r="N51" s="442"/>
      <c r="O51" s="442"/>
      <c r="P51" s="436">
        <v>0.95</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2097584.4923321316</v>
      </c>
      <c r="L52" s="447"/>
      <c r="M52" s="443"/>
      <c r="N52" s="441"/>
      <c r="O52" s="441"/>
      <c r="P52" s="400">
        <v>2269191.8575704433</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1" sqref="E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f>'Pt 1 Summary of Data'!$K$56+'Pt 1 Summary of Data'!$M$56-'Pt 1 Summary of Data'!$N$56</f>
        <v>154</v>
      </c>
      <c r="E4" s="104">
        <f>'Pt 1 Summary of Data'!$Q$56+'Pt 1 Summary of Data'!$S$56-'Pt 1 Summary of Data'!$T$56</f>
        <v>243</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f>'Pt 3 MLR and Rebate Calculation'!$K$53</f>
        <v>0</v>
      </c>
      <c r="E11" s="97">
        <f>'Pt 3 MLR and Rebate Calculation'!$P$53</f>
        <v>0</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v>1</v>
      </c>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v>1</v>
      </c>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t="s">
        <v>503</v>
      </c>
      <c r="D23" s="484"/>
      <c r="E23" s="484"/>
      <c r="F23" s="484"/>
      <c r="G23" s="484"/>
      <c r="H23" s="484"/>
      <c r="I23" s="484"/>
      <c r="J23" s="484"/>
      <c r="K23" s="485"/>
    </row>
    <row r="24" spans="2:12" s="5" customFormat="1" ht="100.15" customHeight="1" x14ac:dyDescent="0.2">
      <c r="B24" s="90" t="s">
        <v>213</v>
      </c>
      <c r="C24" s="486" t="s">
        <v>504</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g-schroeder</cp:lastModifiedBy>
  <cp:lastPrinted>2014-12-18T11:24:00Z</cp:lastPrinted>
  <dcterms:created xsi:type="dcterms:W3CDTF">2012-03-15T16:14:51Z</dcterms:created>
  <dcterms:modified xsi:type="dcterms:W3CDTF">2016-07-29T18:18:29Z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