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S:\FINANCE\MLR\2014\Draft\"/>
    </mc:Choice>
  </mc:AlternateContent>
  <workbookProtection workbookPassword="D429" lockStructure="1"/>
  <bookViews>
    <workbookView xWindow="0" yWindow="0" windowWidth="19200" windowHeight="1177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 r:id="rId11"/>
    <externalReference r:id="rId12"/>
    <externalReference r:id="rId13"/>
    <externalReference r:id="rId14"/>
    <externalReference r:id="rId15"/>
    <externalReference r:id="rId16"/>
    <externalReference r:id="rId17"/>
    <externalReference r:id="rId18"/>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Data'!$J$4:$Q$63</definedName>
    <definedName name="_xlnm.Print_Area" localSheetId="2">'Pt 2 Premium and Claims'!$J$4:$Q$62</definedName>
    <definedName name="_xlnm.Print_Area" localSheetId="3">'Pt 3 MLR and Rebate Calculation'!$H$4:$P$64</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Data'!$1:$3</definedName>
    <definedName name="_xlnm.Print_Titles" localSheetId="2">'Pt 2 Premium and Claims'!$B:$C,'Pt 2 Premium and Claims'!$1:$3</definedName>
    <definedName name="_xlnm.Print_Titles" localSheetId="3">'Pt 3 MLR and Rebate Calculation'!$B:$B,'Pt 3 MLR and Rebate Calculation'!$1:$3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J15" i="10" l="1"/>
  <c r="K16" i="18" l="1"/>
  <c r="J10" i="10" l="1"/>
  <c r="K11" i="10"/>
  <c r="K10" i="10" l="1"/>
  <c r="Q14" i="4" l="1"/>
  <c r="K14" i="4"/>
  <c r="AT12" i="4" l="1"/>
  <c r="P12" i="4"/>
  <c r="J12" i="4"/>
  <c r="P39" i="10" l="1"/>
  <c r="P40" i="10" s="1"/>
  <c r="K39" i="10"/>
  <c r="K40" i="10" s="1"/>
  <c r="N6" i="10" l="1"/>
  <c r="M6" i="10"/>
  <c r="I6" i="10"/>
  <c r="H6" i="10"/>
  <c r="N5" i="10"/>
  <c r="M5" i="10"/>
  <c r="I5" i="10"/>
  <c r="H5" i="10"/>
  <c r="N49" i="10" l="1"/>
  <c r="M49" i="10"/>
  <c r="I49" i="10"/>
  <c r="H49" i="10"/>
  <c r="M37" i="10"/>
  <c r="H37" i="10"/>
  <c r="M16" i="10"/>
  <c r="H16" i="10"/>
  <c r="M15" i="10"/>
  <c r="H15" i="10"/>
  <c r="M7" i="10"/>
  <c r="M12" i="10" s="1"/>
  <c r="H7" i="10"/>
  <c r="H12" i="10" s="1"/>
  <c r="N7" i="10" l="1"/>
  <c r="N12" i="10" s="1"/>
  <c r="I16" i="10"/>
  <c r="N37" i="10"/>
  <c r="I37" i="10"/>
  <c r="N15" i="10"/>
  <c r="I15" i="10"/>
  <c r="AT32" i="18"/>
  <c r="AT30" i="18"/>
  <c r="AT28" i="18"/>
  <c r="AT26" i="18"/>
  <c r="AT23" i="18"/>
  <c r="AT7" i="18"/>
  <c r="AT6" i="18"/>
  <c r="AT5" i="18"/>
  <c r="P50" i="18"/>
  <c r="P49" i="18"/>
  <c r="P32" i="18"/>
  <c r="P30" i="18"/>
  <c r="P28" i="18"/>
  <c r="P26" i="18"/>
  <c r="P23" i="18"/>
  <c r="P7" i="18"/>
  <c r="P6" i="18"/>
  <c r="P5" i="18"/>
  <c r="J50" i="18"/>
  <c r="J49" i="18"/>
  <c r="J32" i="18"/>
  <c r="J30" i="18"/>
  <c r="J28" i="18"/>
  <c r="J26" i="18"/>
  <c r="J23" i="18"/>
  <c r="J7" i="18"/>
  <c r="J6" i="18"/>
  <c r="J5" i="18"/>
  <c r="K5" i="18" s="1"/>
  <c r="K15" i="10" s="1"/>
  <c r="AT59" i="4"/>
  <c r="AT60" i="4" s="1"/>
  <c r="AT58" i="4"/>
  <c r="AT57" i="4"/>
  <c r="AT56" i="4"/>
  <c r="AT51" i="4"/>
  <c r="AT50" i="4"/>
  <c r="AT47" i="4"/>
  <c r="AT46" i="4"/>
  <c r="AT45" i="4"/>
  <c r="AT44" i="4"/>
  <c r="AT35" i="4"/>
  <c r="AT31" i="4"/>
  <c r="AT21" i="4"/>
  <c r="AT20" i="4"/>
  <c r="AT19" i="4"/>
  <c r="AT18" i="4"/>
  <c r="AT17" i="4"/>
  <c r="AT16" i="4"/>
  <c r="AT15" i="4"/>
  <c r="AT14" i="4"/>
  <c r="AT13" i="4"/>
  <c r="AT10" i="4"/>
  <c r="AT9" i="4"/>
  <c r="AT8" i="4"/>
  <c r="AT5" i="4"/>
  <c r="P59" i="4"/>
  <c r="Q59" i="4" s="1"/>
  <c r="Q60" i="4" s="1"/>
  <c r="P58" i="4"/>
  <c r="Q58" i="4" s="1"/>
  <c r="P57" i="4"/>
  <c r="Q57" i="4" s="1"/>
  <c r="P56" i="4"/>
  <c r="Q56" i="4" s="1"/>
  <c r="P51" i="4"/>
  <c r="Q51" i="4" s="1"/>
  <c r="P50" i="4"/>
  <c r="Q50" i="4" s="1"/>
  <c r="P47" i="4"/>
  <c r="Q47" i="4" s="1"/>
  <c r="P46" i="4"/>
  <c r="Q46" i="4" s="1"/>
  <c r="P45" i="4"/>
  <c r="Q45" i="4" s="1"/>
  <c r="P44" i="4"/>
  <c r="Q44" i="4" s="1"/>
  <c r="P41" i="4"/>
  <c r="Q41" i="4" s="1"/>
  <c r="P40" i="4"/>
  <c r="Q40" i="4" s="1"/>
  <c r="P39" i="4"/>
  <c r="Q39" i="4" s="1"/>
  <c r="P38" i="4"/>
  <c r="Q38" i="4" s="1"/>
  <c r="P37" i="4"/>
  <c r="Q34" i="4"/>
  <c r="P35" i="4"/>
  <c r="P31" i="4"/>
  <c r="Q31" i="4" s="1"/>
  <c r="Q27" i="4"/>
  <c r="Q26" i="4"/>
  <c r="Q25" i="4"/>
  <c r="P21" i="4"/>
  <c r="P20" i="4"/>
  <c r="P19" i="4"/>
  <c r="P18" i="4"/>
  <c r="P17" i="4"/>
  <c r="P16" i="4"/>
  <c r="P15" i="4"/>
  <c r="P14" i="4"/>
  <c r="P13" i="4"/>
  <c r="P10" i="4"/>
  <c r="P9" i="4"/>
  <c r="P8" i="4"/>
  <c r="P5" i="4"/>
  <c r="Q5" i="4" s="1"/>
  <c r="J59" i="4"/>
  <c r="K59" i="4" s="1"/>
  <c r="K60" i="4" s="1"/>
  <c r="J37" i="10" s="1"/>
  <c r="K37" i="10" s="1"/>
  <c r="J58" i="4"/>
  <c r="K58" i="4" s="1"/>
  <c r="J57" i="4"/>
  <c r="K57" i="4" s="1"/>
  <c r="J56" i="4"/>
  <c r="D4" i="16" s="1"/>
  <c r="J51" i="4"/>
  <c r="K51" i="4" s="1"/>
  <c r="J50" i="4"/>
  <c r="J47" i="4"/>
  <c r="K47" i="4" s="1"/>
  <c r="J46" i="4"/>
  <c r="K46" i="4" s="1"/>
  <c r="J45" i="4"/>
  <c r="K45" i="4" s="1"/>
  <c r="J44" i="4"/>
  <c r="K44" i="4" s="1"/>
  <c r="J41" i="4"/>
  <c r="K41" i="4" s="1"/>
  <c r="J40" i="4"/>
  <c r="K40" i="4" s="1"/>
  <c r="J39" i="4"/>
  <c r="K39" i="4" s="1"/>
  <c r="J38" i="4"/>
  <c r="K38" i="4" s="1"/>
  <c r="J37" i="4"/>
  <c r="K34" i="4"/>
  <c r="J35" i="4"/>
  <c r="K35" i="4" s="1"/>
  <c r="J31" i="4"/>
  <c r="K31" i="4" s="1"/>
  <c r="K27" i="4"/>
  <c r="K26" i="4"/>
  <c r="K25" i="4"/>
  <c r="J21" i="4"/>
  <c r="J20" i="4"/>
  <c r="J19" i="4"/>
  <c r="J18" i="4"/>
  <c r="J17" i="4"/>
  <c r="J16" i="4"/>
  <c r="J15" i="4"/>
  <c r="J14" i="4"/>
  <c r="J13" i="4"/>
  <c r="J10" i="4"/>
  <c r="J9" i="4"/>
  <c r="J8" i="4"/>
  <c r="J5" i="4"/>
  <c r="K5" i="4" s="1"/>
  <c r="K37" i="4" l="1"/>
  <c r="J7" i="10"/>
  <c r="K7" i="10" s="1"/>
  <c r="Q35" i="4"/>
  <c r="O16" i="10"/>
  <c r="Q5" i="18"/>
  <c r="O15" i="10"/>
  <c r="J16" i="10"/>
  <c r="K16" i="10" s="1"/>
  <c r="K17" i="10" s="1"/>
  <c r="Q37" i="4"/>
  <c r="O7" i="10"/>
  <c r="P7" i="10" s="1"/>
  <c r="E4" i="16"/>
  <c r="K56" i="4"/>
  <c r="N16" i="10"/>
  <c r="I7" i="10"/>
  <c r="I12" i="10" s="1"/>
  <c r="P60" i="4"/>
  <c r="O37" i="10" s="1"/>
  <c r="P37" i="10" s="1"/>
  <c r="J60" i="4"/>
  <c r="N17" i="10"/>
  <c r="N44" i="10" s="1"/>
  <c r="M17" i="10"/>
  <c r="M44" i="10" s="1"/>
  <c r="I17" i="10"/>
  <c r="H17" i="10"/>
  <c r="H44" i="10" s="1"/>
  <c r="Q27" i="18"/>
  <c r="K27" i="18"/>
  <c r="Q24" i="18"/>
  <c r="K24" i="18"/>
  <c r="Q49" i="18"/>
  <c r="K49" i="18"/>
  <c r="Q13" i="4"/>
  <c r="K13" i="4"/>
  <c r="J17" i="10" l="1"/>
  <c r="P51" i="10"/>
  <c r="P16" i="10"/>
  <c r="I44" i="10"/>
  <c r="K51" i="10"/>
  <c r="P15" i="10"/>
  <c r="O17" i="10"/>
  <c r="K54" i="18"/>
  <c r="K12" i="4" s="1"/>
  <c r="J6" i="10" s="1"/>
  <c r="J12" i="10" s="1"/>
  <c r="Q54" i="18"/>
  <c r="Q12" i="4" s="1"/>
  <c r="O6" i="10" s="1"/>
  <c r="P17" i="10" l="1"/>
  <c r="J44" i="10"/>
  <c r="K38" i="10" s="1"/>
  <c r="K41" i="10" s="1"/>
  <c r="K46" i="10" s="1"/>
  <c r="K6" i="10"/>
  <c r="O12" i="10"/>
  <c r="O44" i="10" s="1"/>
  <c r="P38" i="10" s="1"/>
  <c r="P41" i="10" s="1"/>
  <c r="P46" i="10" s="1"/>
  <c r="P6" i="10"/>
  <c r="P12" i="10" s="1"/>
  <c r="P44" i="10" s="1"/>
  <c r="K12" i="10" l="1"/>
  <c r="K44" i="10" s="1"/>
  <c r="K47" i="10" s="1"/>
  <c r="K50" i="10" s="1"/>
  <c r="K52" i="10" s="1"/>
  <c r="P47" i="10"/>
  <c r="P50" i="10" s="1"/>
  <c r="P52" i="10" s="1"/>
  <c r="D11" i="16" l="1"/>
  <c r="D13" i="16" s="1"/>
  <c r="E11" i="16"/>
  <c r="E13" i="16" s="1"/>
</calcChain>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<sst xmlns="http://schemas.openxmlformats.org/spreadsheetml/2006/main" count="565" uniqueCount="503">
  <si>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</si>
  <si>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</si>
  <si>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</si>
  <si>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</si>
  <si>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</si>
  <si>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</si>
  <si>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</si>
  <si>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</si>
  <si>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</si>
  <si>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</si>
  <si>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</si>
  <si>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</si>
  <si>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</si>
  <si>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</si>
  <si>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</si>
  <si>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</si>
  <si>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</si>
  <si>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</si>
  <si>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</si>
  <si>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</si>
  <si>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</si>
  <si>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</si>
  <si>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</si>
  <si>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</si>
  <si>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</si>
  <si>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</si>
  <si>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</si>
  <si>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</si>
  <si>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</si>
  <si>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</si>
  <si>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</si>
  <si>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</si>
  <si>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</si>
  <si>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</si>
  <si>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</si>
  <si>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</si>
  <si>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</si>
  <si>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</si>
  <si>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</si>
  <si>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</si>
  <si>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</si>
  <si>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</si>
  <si>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</si>
  <si>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</si>
  <si>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</si>
  <si>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</si>
  <si>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</si>
  <si>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</si>
  <si>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</si>
  <si>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</si>
  <si>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</si>
  <si>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</si>
  <si>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</si>
  <si>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</si>
  <si>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</si>
  <si>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</si>
  <si>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</si>
  <si>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</si>
  <si>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</si>
  <si>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</si>
  <si>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</si>
  <si>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</si>
  <si>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</si>
  <si>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</si>
  <si>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</si>
  <si>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</si>
  <si>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</si>
  <si>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</si>
  <si>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</si>
  <si>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</si>
  <si>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</si>
  <si>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</si>
  <si>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</si>
  <si>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</si>
  <si>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</si>
  <si>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</si>
  <si>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</si>
  <si>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</si>
  <si>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</si>
  <si>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</si>
  <si>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</si>
  <si>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</si>
  <si>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</si>
  <si>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</si>
  <si>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</si>
  <si>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</si>
  <si>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</si>
  <si>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</si>
  <si>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</si>
  <si>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</si>
  <si>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</si>
  <si>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</si>
  <si>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</si>
  <si>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</si>
  <si>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</si>
  <si>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</si>
  <si>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</si>
  <si>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</si>
  <si>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</si>
  <si>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</si>
  <si>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</si>
  <si>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</si>
  <si>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</si>
  <si>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</si>
  <si>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</si>
  <si>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</si>
  <si>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</si>
  <si>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</si>
  <si>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</si>
  <si>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</si>
  <si>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</si>
  <si>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</si>
  <si>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</si>
  <si>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</si>
  <si>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</si>
  <si>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</si>
  <si>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</si>
  <si>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</si>
  <si>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</si>
  <si>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</si>
  <si>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</si>
  <si>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</si>
  <si>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</si>
  <si>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</si>
  <si>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</si>
  <si>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</si>
  <si>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</si>
  <si>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</si>
  <si>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</si>
  <si>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</si>
  <si>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</si>
  <si>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</si>
  <si>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</si>
  <si>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</si>
  <si>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</si>
  <si>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</si>
  <si>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</si>
  <si>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</si>
  <si>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</si>
  <si>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</si>
  <si>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</si>
  <si>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</si>
  <si>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</si>
  <si>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</si>
  <si>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</si>
  <si>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</si>
  <si>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</si>
  <si>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</si>
  <si>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</si>
  <si>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</si>
  <si>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</si>
  <si>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</si>
  <si>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</si>
  <si>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</si>
  <si>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</si>
  <si>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</si>
  <si>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</si>
  <si>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</si>
  <si>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</si>
  <si>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</si>
  <si>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</si>
  <si>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</si>
  <si>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</si>
  <si>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</si>
  <si>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</si>
  <si>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</si>
  <si>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</si>
  <si>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</si>
  <si>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</si>
  <si>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</si>
  <si>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</si>
  <si>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</si>
  <si>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</si>
  <si>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</si>
  <si>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</si>
  <si>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</si>
  <si>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</si>
  <si>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</si>
  <si>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</si>
  <si>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</si>
  <si>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</si>
  <si>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</si>
  <si>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</si>
  <si>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</si>
  <si>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</si>
  <si>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</si>
  <si>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</si>
  <si>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</si>
  <si>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</si>
  <si>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</si>
  <si>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</si>
  <si>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</si>
  <si>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</si>
  <si>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</si>
  <si>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</si>
  <si>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</si>
  <si>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</si>
  <si>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</si>
  <si>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</si>
  <si>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</si>
  <si>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</si>
  <si>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</si>
  <si>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</si>
  <si>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</si>
  <si>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</si>
  <si>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</si>
  <si>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</si>
  <si>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</si>
  <si>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</si>
  <si>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</si>
  <si>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</si>
  <si>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</si>
  <si>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</si>
  <si>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</si>
  <si>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</si>
  <si>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</si>
  <si>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</si>
  <si>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</si>
  <si>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</si>
  <si>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</si>
  <si>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</si>
  <si>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</si>
  <si>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</si>
  <si>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</si>
  <si>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</si>
  <si>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</si>
  <si>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</si>
  <si>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</si>
  <si>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</si>
  <si>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</si>
  <si>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</si>
  <si>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</si>
  <si>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</si>
  <si>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</si>
  <si>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</si>
  <si>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</si>
  <si>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</si>
  <si>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</si>
  <si>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</si>
  <si>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</si>
  <si>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</si>
  <si>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</si>
  <si>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</si>
  <si>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</si>
  <si>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</si>
  <si>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</si>
  <si>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</si>
  <si>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</si>
  <si>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</si>
  <si>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</si>
  <si>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</si>
  <si>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</si>
  <si>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</si>
  <si>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</si>
  <si>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</si>
  <si>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</si>
  <si>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</si>
  <si>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</si>
  <si>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</si>
  <si>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</si>
  <si>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</si>
  <si>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</si>
  <si>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</si>
  <si>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</si>
  <si>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</si>
  <si>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</si>
  <si>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</si>
  <si>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</si>
  <si>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</si>
  <si>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</si>
  <si>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</si>
  <si>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</si>
  <si>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</si>
  <si>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</si>
  <si>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</si>
  <si>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</si>
  <si>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</si>
  <si>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</si>
  <si>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</si>
  <si>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</si>
  <si>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</si>
  <si>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</si>
  <si>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</si>
  <si>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</si>
  <si>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</si>
  <si>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</si>
  <si>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</si>
  <si>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</si>
  <si>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</si>
  <si>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</si>
  <si>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</si>
  <si>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</si>
  <si>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</si>
  <si>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</si>
  <si>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</si>
  <si>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</si>
  <si>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</si>
  <si>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</si>
  <si>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</si>
  <si>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</si>
  <si>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</si>
  <si>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</si>
  <si>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</si>
  <si>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</si>
  <si>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</si>
  <si>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</si>
  <si>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</si>
  <si>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</si>
  <si>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</si>
  <si>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</si>
  <si>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</si>
  <si>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</si>
  <si>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</si>
  <si>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</si>
  <si>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</si>
  <si>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</si>
  <si>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</si>
  <si>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</si>
  <si>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</si>
  <si>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</si>
  <si>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</si>
  <si>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</si>
  <si>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</si>
  <si>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</si>
  <si>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</si>
  <si>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</si>
  <si>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</si>
  <si>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</si>
  <si>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</si>
  <si>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</si>
  <si>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</si>
  <si>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</si>
  <si>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</si>
  <si>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</si>
  <si>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</si>
  <si>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</si>
  <si>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</si>
  <si>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</si>
  <si>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</si>
  <si>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</si>
  <si>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</si>
  <si>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</si>
  <si>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</si>
  <si>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</si>
  <si>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</si>
  <si>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</si>
  <si>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</si>
  <si>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</si>
  <si>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</si>
  <si>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</si>
  <si>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</si>
  <si>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</si>
  <si>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</si>
  <si>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</si>
  <si>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</si>
  <si>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</si>
  <si>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</si>
  <si>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</si>
  <si>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</si>
  <si>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</si>
  <si>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</si>
  <si>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</si>
  <si>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</si>
  <si>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</si>
  <si>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</si>
  <si>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</si>
  <si>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</si>
  <si>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</si>
  <si>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</si>
  <si>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</si>
  <si>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</si>
  <si>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</si>
  <si>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</si>
  <si>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</si>
  <si>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</si>
  <si>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</si>
  <si>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</si>
  <si>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</si>
  <si>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</si>
  <si>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</si>
  <si>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</si>
  <si>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</si>
  <si>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</si>
  <si>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</si>
  <si>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</si>
  <si>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</si>
  <si>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</si>
  <si>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</si>
  <si>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</si>
  <si>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</si>
  <si>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</si>
  <si>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</si>
  <si>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</si>
  <si>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</si>
  <si>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</si>
  <si>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</si>
  <si>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</si>
  <si>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</si>
  <si>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</si>
  <si>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</si>
  <si>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</si>
  <si>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</si>
  <si>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</si>
  <si>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</si>
  <si>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</si>
  <si>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</si>
  <si>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</si>
  <si>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</si>
  <si>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</si>
  <si>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</si>
  <si>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</si>
  <si>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</si>
  <si>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</si>
  <si>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</si>
  <si>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</si>
  <si>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</si>
  <si>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</si>
  <si>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</si>
  <si>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</si>
  <si>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</si>
  <si>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</si>
  <si>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</si>
  <si>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</si>
  <si>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</si>
  <si>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</si>
  <si>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</si>
  <si>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</si>
  <si>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</si>
  <si>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</si>
  <si>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</si>
  <si>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</si>
  <si>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</si>
  <si>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</si>
  <si>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</si>
  <si>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</si>
  <si>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</si>
  <si>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</si>
  <si>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</si>
  <si>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</si>
  <si>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</si>
  <si>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</si>
  <si>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</si>
  <si>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</si>
  <si>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</si>
  <si>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</si>
  <si>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</si>
  <si>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</si>
  <si>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</si>
  <si>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</si>
  <si>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</si>
  <si>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</si>
  <si>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</si>
  <si>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</si>
  <si>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</si>
  <si>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</si>
  <si>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</si>
  <si>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</si>
  <si>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</si>
  <si>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</si>
  <si>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</si>
  <si>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</si>
  <si>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</si>
  <si>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</si>
  <si>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</si>
  <si>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</si>
  <si>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</si>
  <si>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</si>
  <si>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</si>
  <si>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</si>
  <si>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</si>
  <si>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</si>
  <si>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</si>
  <si>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</si>
  <si>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</si>
  <si>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</si>
  <si>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</si>
  <si>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</si>
  <si>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</si>
  <si>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</si>
  <si>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</si>
  <si>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</si>
  <si>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</si>
  <si>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</si>
  <si>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</si>
  <si>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</si>
  <si>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</si>
  <si>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</si>
  <si>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</si>
  <si>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</si>
  <si>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</si>
  <si>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</si>
  <si>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</si>
  <si>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</si>
  <si>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</si>
  <si>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Nippon Life Insurance Company of America</t>
  </si>
  <si>
    <t>2014</t>
  </si>
  <si>
    <t>7115 Vista Drive West Des Moines, IA 50266</t>
  </si>
  <si>
    <t>042509896</t>
  </si>
  <si>
    <t>81264</t>
  </si>
  <si>
    <t>98761</t>
  </si>
  <si>
    <t>283</t>
  </si>
  <si>
    <t>Rebate checks were mailed to all applicable groups using the most recent address on file. The Company made good faith efforts to locate these policyholders including internet queries, and phone calls to our sales force and to the underlying broker who placed the business.</t>
  </si>
  <si>
    <t>Rebates not claimed by the policyholder will be divided up equally and mailed directly to the underlying subscribers of the plan. The address used will be based on the last address for the subscriber on file. This mailing will take place in August 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</si>
</sst>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externalLink" Target="externalLinks/externalLink9.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externalLink" Target="externalLinks/externalLink6.xml"/><Relationship Id="rId23" Type="http://schemas.openxmlformats.org/officeDocument/2006/relationships/customXml" Target="../customXml/item1.xml"/><Relationship Id="rId10" Type="http://schemas.openxmlformats.org/officeDocument/2006/relationships/externalLink" Target="externalLinks/externalLink1.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NANCE/2014/4Q14/SHE/Supp%20Health%20Exhibit%20Template-ALL%20STATES_4Q14%20Final.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NANCE/MLR/2014/ClaimsCalc/LRByStateNSize%202014%20PdThrough%20031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CTUARIAL/Edge%20Server/RATransfer/2014/RATransferSummary2014.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ACTUARIAL/Edge%20Server/RATransfer/2014/98761%20RACCIIO13%20RAAIP%20D07312015%20T123333000.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NANCE/MLR/2012/Final/MLR_Template_Indian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NANCE/MLR/2013/Final/MLR_Template_Indiana.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NANCE/MLR/2014/ClaimsCalc/LRByStateNSize%202012%20PdThrough%200315.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NANCE/MLR/2014/ClaimsCalc/LRByStateNSize%202013%20PdThrough%200315.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ACTUARIAL/Reports/Avg%20Ded%205-20-13/AvgDedCalc6-8-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rintable"/>
      <sheetName val="States"/>
      <sheetName val="MacroOld"/>
      <sheetName val="Macro"/>
      <sheetName val="Sheet2"/>
      <sheetName val="Compr. Health Cov. - Total"/>
      <sheetName val="Compr. Health Cov. - Small Grp"/>
      <sheetName val="Compr. Health Cov. - Large Grp"/>
      <sheetName val="Compr. Health Cov. - Expat"/>
      <sheetName val="Compr. Health Cov. - Other"/>
      <sheetName val="Compr. Health Cov. - Imp Health"/>
      <sheetName val="Compr. Health Cov. - Prev Readm"/>
      <sheetName val="Compr. Health Cov. - Pat Safety"/>
      <sheetName val="Compr. Health Cov. - Wellness"/>
      <sheetName val="Compr. Health Cov. - HIT Expens"/>
      <sheetName val="Compr. Health Cov. - Cost Conta"/>
      <sheetName val="Compr. Health Cov. - ClmAdj Exp"/>
      <sheetName val="Compr. Health Cov. - Admin Exp"/>
    </sheetNames>
    <sheetDataSet>
      <sheetData sheetId="0"/>
      <sheetData sheetId="1"/>
      <sheetData sheetId="2"/>
      <sheetData sheetId="3"/>
      <sheetData sheetId="4"/>
      <sheetData sheetId="5"/>
      <sheetData sheetId="6"/>
      <sheetData sheetId="7">
        <row r="5">
          <cell r="C5">
            <v>56365013.292142957</v>
          </cell>
          <cell r="R5">
            <v>5529940.8469121158</v>
          </cell>
        </row>
        <row r="10">
          <cell r="R10">
            <v>85085.194396065621</v>
          </cell>
        </row>
        <row r="12">
          <cell r="R12">
            <v>2467.5051060256878</v>
          </cell>
        </row>
        <row r="14">
          <cell r="R14">
            <v>-88010.587148869919</v>
          </cell>
        </row>
        <row r="15">
          <cell r="R15">
            <v>0</v>
          </cell>
        </row>
        <row r="16">
          <cell r="R16">
            <v>0</v>
          </cell>
        </row>
        <row r="19">
          <cell r="R19">
            <v>587194.17999999993</v>
          </cell>
        </row>
        <row r="20">
          <cell r="R20">
            <v>173940.31</v>
          </cell>
        </row>
        <row r="21">
          <cell r="R21">
            <v>0</v>
          </cell>
        </row>
        <row r="25">
          <cell r="R25">
            <v>-64573.547199999972</v>
          </cell>
        </row>
        <row r="26">
          <cell r="R26">
            <v>0</v>
          </cell>
        </row>
        <row r="27">
          <cell r="R27">
            <v>0</v>
          </cell>
        </row>
        <row r="28">
          <cell r="R28">
            <v>0</v>
          </cell>
        </row>
        <row r="29">
          <cell r="R29">
            <v>0</v>
          </cell>
        </row>
        <row r="30">
          <cell r="R30">
            <v>0</v>
          </cell>
        </row>
        <row r="32">
          <cell r="R32">
            <v>11049.846740194993</v>
          </cell>
        </row>
        <row r="33">
          <cell r="R33">
            <v>2743.8919616662979</v>
          </cell>
        </row>
        <row r="34">
          <cell r="R34">
            <v>1521.1050000000002</v>
          </cell>
        </row>
        <row r="35">
          <cell r="R35">
            <v>0</v>
          </cell>
        </row>
        <row r="36">
          <cell r="R36">
            <v>2585.8785000000003</v>
          </cell>
        </row>
        <row r="39">
          <cell r="R39">
            <v>79098.32295489579</v>
          </cell>
        </row>
        <row r="40">
          <cell r="R40">
            <v>48285.74708529596</v>
          </cell>
        </row>
        <row r="43">
          <cell r="R43">
            <v>114705.99924765706</v>
          </cell>
        </row>
        <row r="44">
          <cell r="R44">
            <v>375138.29386671638</v>
          </cell>
        </row>
        <row r="45">
          <cell r="R45">
            <v>0</v>
          </cell>
        </row>
        <row r="46">
          <cell r="R46">
            <v>401241.98028038337</v>
          </cell>
        </row>
        <row r="56">
          <cell r="R56">
            <v>369</v>
          </cell>
        </row>
        <row r="57">
          <cell r="R57">
            <v>609</v>
          </cell>
        </row>
        <row r="58">
          <cell r="R58">
            <v>17</v>
          </cell>
        </row>
        <row r="59">
          <cell r="R59">
            <v>11926</v>
          </cell>
        </row>
        <row r="66">
          <cell r="R66">
            <v>5529940.8469121158</v>
          </cell>
        </row>
        <row r="67">
          <cell r="R67">
            <v>0</v>
          </cell>
        </row>
        <row r="68">
          <cell r="R68">
            <v>0</v>
          </cell>
        </row>
        <row r="82">
          <cell r="R82">
            <v>5702284.5707833534</v>
          </cell>
        </row>
        <row r="83">
          <cell r="R83">
            <v>509925.23725735385</v>
          </cell>
        </row>
        <row r="84">
          <cell r="R84">
            <v>1327015.9630635993</v>
          </cell>
        </row>
        <row r="85">
          <cell r="R85">
            <v>83757.759190228026</v>
          </cell>
        </row>
        <row r="86">
          <cell r="R86">
            <v>223007.86233545377</v>
          </cell>
        </row>
        <row r="97">
          <cell r="R97">
            <v>55126.87972361518</v>
          </cell>
        </row>
        <row r="98">
          <cell r="R98">
            <v>59391.711708259187</v>
          </cell>
        </row>
      </sheetData>
      <sheetData sheetId="8">
        <row r="5">
          <cell r="C5">
            <v>234984584.29678065</v>
          </cell>
          <cell r="R5">
            <v>3616496.8658127026</v>
          </cell>
        </row>
        <row r="10">
          <cell r="R10">
            <v>55644.417793774286</v>
          </cell>
        </row>
        <row r="12">
          <cell r="R12">
            <v>1613.7106579181025</v>
          </cell>
        </row>
        <row r="14">
          <cell r="R14">
            <v>-13481.208358393098</v>
          </cell>
        </row>
        <row r="15">
          <cell r="R15">
            <v>0</v>
          </cell>
        </row>
        <row r="16">
          <cell r="R16">
            <v>0</v>
          </cell>
        </row>
        <row r="19">
          <cell r="R19">
            <v>344560.28</v>
          </cell>
        </row>
        <row r="20">
          <cell r="R20">
            <v>97012.09</v>
          </cell>
        </row>
        <row r="21">
          <cell r="R21">
            <v>0</v>
          </cell>
        </row>
        <row r="25">
          <cell r="R25">
            <v>0</v>
          </cell>
        </row>
        <row r="26">
          <cell r="R26">
            <v>0</v>
          </cell>
        </row>
        <row r="27">
          <cell r="R27">
            <v>0</v>
          </cell>
        </row>
        <row r="28">
          <cell r="R28">
            <v>0</v>
          </cell>
        </row>
        <row r="29">
          <cell r="R29">
            <v>0</v>
          </cell>
        </row>
        <row r="30">
          <cell r="R30">
            <v>0</v>
          </cell>
        </row>
        <row r="32">
          <cell r="R32">
            <v>6444.6717846222036</v>
          </cell>
        </row>
        <row r="33">
          <cell r="R33">
            <v>1553.3468867715492</v>
          </cell>
        </row>
        <row r="34">
          <cell r="R34">
            <v>957.72</v>
          </cell>
        </row>
        <row r="35">
          <cell r="R35">
            <v>0</v>
          </cell>
        </row>
        <row r="36">
          <cell r="R36">
            <v>1628.124</v>
          </cell>
        </row>
        <row r="39">
          <cell r="R39">
            <v>48337.057131645779</v>
          </cell>
        </row>
        <row r="40">
          <cell r="R40">
            <v>29507.463980457087</v>
          </cell>
        </row>
        <row r="43">
          <cell r="R43">
            <v>37415.939005136956</v>
          </cell>
        </row>
        <row r="44">
          <cell r="R44">
            <v>156183.94518315716</v>
          </cell>
        </row>
        <row r="45">
          <cell r="R45">
            <v>0</v>
          </cell>
        </row>
        <row r="46">
          <cell r="R46">
            <v>126136.25566055352</v>
          </cell>
        </row>
        <row r="56">
          <cell r="R56">
            <v>287</v>
          </cell>
        </row>
        <row r="57">
          <cell r="R57">
            <v>571</v>
          </cell>
        </row>
        <row r="58">
          <cell r="R58">
            <v>3</v>
          </cell>
        </row>
        <row r="59">
          <cell r="R59">
            <v>7775</v>
          </cell>
        </row>
        <row r="66">
          <cell r="R66">
            <v>3616496.8658127026</v>
          </cell>
        </row>
        <row r="67">
          <cell r="R67">
            <v>0</v>
          </cell>
        </row>
        <row r="68">
          <cell r="R68">
            <v>0</v>
          </cell>
        </row>
        <row r="82">
          <cell r="R82">
            <v>2697822.23</v>
          </cell>
        </row>
        <row r="83">
          <cell r="R83">
            <v>225024.93349234317</v>
          </cell>
        </row>
        <row r="84">
          <cell r="R84">
            <v>756398.05136933201</v>
          </cell>
        </row>
        <row r="85">
          <cell r="R85">
            <v>36031.502304192778</v>
          </cell>
        </row>
        <row r="86">
          <cell r="R86">
            <v>127114.3054836735</v>
          </cell>
        </row>
        <row r="97">
          <cell r="R97">
            <v>25351.754086896744</v>
          </cell>
        </row>
        <row r="98">
          <cell r="R98">
            <v>33853.228788524677</v>
          </cell>
        </row>
      </sheetData>
      <sheetData sheetId="9">
        <row r="5">
          <cell r="C5">
            <v>12273889.357020065</v>
          </cell>
        </row>
      </sheetData>
      <sheetData sheetId="10">
        <row r="5">
          <cell r="C5">
            <v>13631418.989712575</v>
          </cell>
          <cell r="R5">
            <v>305242.23935471749</v>
          </cell>
        </row>
        <row r="10">
          <cell r="R10">
            <v>6680.3139702024155</v>
          </cell>
        </row>
        <row r="12">
          <cell r="R12">
            <v>205.58539690143135</v>
          </cell>
        </row>
        <row r="14">
          <cell r="R14">
            <v>0</v>
          </cell>
        </row>
        <row r="15">
          <cell r="R15">
            <v>0</v>
          </cell>
        </row>
        <row r="16">
          <cell r="R16">
            <v>0</v>
          </cell>
        </row>
        <row r="19">
          <cell r="R19">
            <v>0</v>
          </cell>
        </row>
        <row r="20">
          <cell r="R20">
            <v>0</v>
          </cell>
        </row>
        <row r="21">
          <cell r="R21">
            <v>0</v>
          </cell>
        </row>
        <row r="25">
          <cell r="R25">
            <v>-1335.5018614972469</v>
          </cell>
        </row>
        <row r="26">
          <cell r="R26">
            <v>0</v>
          </cell>
        </row>
        <row r="27">
          <cell r="R27">
            <v>0</v>
          </cell>
        </row>
        <row r="28">
          <cell r="R28">
            <v>0</v>
          </cell>
        </row>
        <row r="29">
          <cell r="R29">
            <v>0</v>
          </cell>
        </row>
        <row r="30">
          <cell r="R30">
            <v>0</v>
          </cell>
        </row>
        <row r="39">
          <cell r="R39">
            <v>0.4289965125180335</v>
          </cell>
        </row>
        <row r="40">
          <cell r="R40">
            <v>1708.843240882157</v>
          </cell>
        </row>
        <row r="43">
          <cell r="R43">
            <v>4948.729946244669</v>
          </cell>
        </row>
        <row r="44">
          <cell r="R44">
            <v>13279.812161897262</v>
          </cell>
        </row>
        <row r="45">
          <cell r="R45">
            <v>0</v>
          </cell>
        </row>
        <row r="46">
          <cell r="R46">
            <v>17132.358930429997</v>
          </cell>
        </row>
        <row r="56">
          <cell r="R56">
            <v>545</v>
          </cell>
        </row>
        <row r="57">
          <cell r="R57">
            <v>1414</v>
          </cell>
        </row>
        <row r="58">
          <cell r="R58">
            <v>11</v>
          </cell>
        </row>
        <row r="59">
          <cell r="R59">
            <v>16804</v>
          </cell>
        </row>
        <row r="66">
          <cell r="R66">
            <v>305242.23935471749</v>
          </cell>
        </row>
        <row r="67">
          <cell r="R67">
            <v>0</v>
          </cell>
        </row>
        <row r="68">
          <cell r="R68">
            <v>0</v>
          </cell>
        </row>
        <row r="82">
          <cell r="R82">
            <v>234021.07417802064</v>
          </cell>
        </row>
        <row r="83">
          <cell r="R83">
            <v>23653.224044761191</v>
          </cell>
        </row>
        <row r="84">
          <cell r="R84">
            <v>121041.16020339302</v>
          </cell>
        </row>
        <row r="85">
          <cell r="R85">
            <v>131323.09174914984</v>
          </cell>
        </row>
        <row r="86">
          <cell r="R86">
            <v>165456.34251452508</v>
          </cell>
        </row>
      </sheetData>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LREstimate"/>
      <sheetName val="MedicalClaims"/>
      <sheetName val="PBMClaims"/>
      <sheetName val="CompletionFactors"/>
    </sheetNames>
    <sheetDataSet>
      <sheetData sheetId="0">
        <row r="7">
          <cell r="C7">
            <v>357526.86070202495</v>
          </cell>
          <cell r="L7">
            <v>762482.59459057229</v>
          </cell>
          <cell r="M7">
            <v>618657.00939957052</v>
          </cell>
        </row>
        <row r="8">
          <cell r="L8">
            <v>-83070.942745799301</v>
          </cell>
          <cell r="M8">
            <v>-60257.958462678667</v>
          </cell>
        </row>
        <row r="10">
          <cell r="L10">
            <v>4388413.3579954961</v>
          </cell>
          <cell r="M10">
            <v>2988280.5237043696</v>
          </cell>
        </row>
        <row r="12">
          <cell r="L12">
            <v>-29616.715258079959</v>
          </cell>
          <cell r="M12">
            <v>-24021.142958261735</v>
          </cell>
        </row>
        <row r="19">
          <cell r="L19">
            <v>87795.493561129901</v>
          </cell>
          <cell r="M19">
            <v>62541.705338798463</v>
          </cell>
        </row>
      </sheetData>
      <sheetData sheetId="1"/>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6">
          <cell r="D6">
            <v>-113027.35</v>
          </cell>
        </row>
        <row r="8">
          <cell r="D8">
            <v>-117653.72</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DC Allocation Issuer"/>
    </sheetNames>
    <sheetDataSet>
      <sheetData sheetId="0">
        <row r="18">
          <cell r="C18">
            <v>148.66999999999999</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t 1 - Summary of Data"/>
      <sheetName val="Pt 2 - Premium and Claims"/>
      <sheetName val="Pt 3 Expense Allocation"/>
      <sheetName val="Pt 4 MLR and Rebate Calculation"/>
      <sheetName val="Pt 5 Rebate Disbursement"/>
      <sheetName val="Pt 6 Additional Responses"/>
      <sheetName val="Attestation"/>
      <sheetName val="Tables"/>
    </sheetNames>
    <sheetDataSet>
      <sheetData sheetId="0">
        <row r="28">
          <cell r="L28">
            <v>12262548.074795604</v>
          </cell>
          <cell r="Q28">
            <v>3324668.5041507576</v>
          </cell>
        </row>
      </sheetData>
      <sheetData sheetId="1">
        <row r="67">
          <cell r="Q67">
            <v>0</v>
          </cell>
        </row>
      </sheetData>
      <sheetData sheetId="2"/>
      <sheetData sheetId="3"/>
      <sheetData sheetId="4"/>
      <sheetData sheetId="5"/>
      <sheetData sheetId="6"/>
      <sheetData sheetId="7"/>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t 1 Summary of Data"/>
      <sheetName val="Pt 2 Premium and Claims"/>
      <sheetName val="Pt 3 Expense Allocation"/>
      <sheetName val="Pt 4 MLR and Rebate Calculation"/>
      <sheetName val="Pt 5 Rebate Disbursement"/>
      <sheetName val="Pt 6 Additional Responses"/>
      <sheetName val="Attestation"/>
      <sheetName val="Tables"/>
    </sheetNames>
    <sheetDataSet>
      <sheetData sheetId="0">
        <row r="28">
          <cell r="L28">
            <v>9456530.697692126</v>
          </cell>
          <cell r="Q28">
            <v>5354350.9750499111</v>
          </cell>
        </row>
      </sheetData>
      <sheetData sheetId="1"/>
      <sheetData sheetId="2"/>
      <sheetData sheetId="3">
        <row r="17">
          <cell r="J17">
            <v>42612</v>
          </cell>
          <cell r="K17">
            <v>38514.334154142089</v>
          </cell>
          <cell r="N17">
            <v>24672</v>
          </cell>
          <cell r="O17">
            <v>22245.36223810065</v>
          </cell>
        </row>
        <row r="23">
          <cell r="J23">
            <v>16105161</v>
          </cell>
          <cell r="K23">
            <v>11416121.871571165</v>
          </cell>
          <cell r="N23">
            <v>3339895</v>
          </cell>
          <cell r="O23">
            <v>6150634.3182565002</v>
          </cell>
        </row>
        <row r="24">
          <cell r="J24">
            <v>500373</v>
          </cell>
          <cell r="K24">
            <v>-679078.59142475959</v>
          </cell>
          <cell r="N24">
            <v>16145</v>
          </cell>
          <cell r="O24">
            <v>167054.24604126316</v>
          </cell>
        </row>
        <row r="28">
          <cell r="J28">
            <v>3165</v>
          </cell>
          <cell r="K28">
            <v>2166.5</v>
          </cell>
          <cell r="N28">
            <v>689</v>
          </cell>
          <cell r="O28">
            <v>1149.1666666666667</v>
          </cell>
        </row>
        <row r="42">
          <cell r="J42">
            <v>0.8</v>
          </cell>
          <cell r="K42">
            <v>0.8</v>
          </cell>
          <cell r="N42">
            <v>0.85</v>
          </cell>
          <cell r="O42">
            <v>0.85</v>
          </cell>
        </row>
      </sheetData>
      <sheetData sheetId="4"/>
      <sheetData sheetId="5"/>
      <sheetData sheetId="6"/>
      <sheetData sheetId="7"/>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LREstimate"/>
      <sheetName val="MedicalClaims"/>
      <sheetName val="PBMClaims"/>
      <sheetName val="CompletionFactors"/>
      <sheetName val="MissingGroups"/>
    </sheetNames>
    <sheetDataSet>
      <sheetData sheetId="0">
        <row r="23">
          <cell r="C23">
            <v>2416914.1201459719</v>
          </cell>
          <cell r="L23">
            <v>12423959.978419257</v>
          </cell>
          <cell r="M23">
            <v>3385084.3160296218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LREstimate"/>
      <sheetName val="MedicalClaims"/>
      <sheetName val="PBMClaims"/>
      <sheetName val="CompletionFactors"/>
    </sheetNames>
    <sheetDataSet>
      <sheetData sheetId="0">
        <row r="23">
          <cell r="C23">
            <v>1791532.8639590188</v>
          </cell>
          <cell r="L23">
            <v>9157556.789576292</v>
          </cell>
          <cell r="M23">
            <v>5278519.3015257446</v>
          </cell>
        </row>
      </sheetData>
      <sheetData sheetId="1"/>
      <sheetData sheetId="2"/>
      <sheetData sheetId="3"/>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2014Summary"/>
      <sheetName val="2013Summary"/>
      <sheetName val="2012Summary"/>
      <sheetName val="DataWithGrpAttrib"/>
      <sheetName val="Plan Data"/>
      <sheetName val="Manual Lookups"/>
      <sheetName val="rptMedical "/>
      <sheetName val="States"/>
    </sheetNames>
    <sheetDataSet>
      <sheetData sheetId="0">
        <row r="7">
          <cell r="B7">
            <v>849.11680263074686</v>
          </cell>
        </row>
        <row r="10">
          <cell r="B10">
            <v>2516.4285869570335</v>
          </cell>
          <cell r="C10">
            <v>975.7798553805236</v>
          </cell>
        </row>
      </sheetData>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500</v>
      </c>
      <c r="B4" s="232" t="s">
        <v>45</v>
      </c>
      <c r="C4" s="378" t="s">
        <v>494</v>
      </c>
    </row>
    <row r="5" spans="1:6" x14ac:dyDescent="0.2">
      <c r="B5" s="232" t="s">
        <v>215</v>
      </c>
      <c r="C5" s="378"/>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t="s">
        <v>498</v>
      </c>
    </row>
    <row r="10" spans="1:6" x14ac:dyDescent="0.2">
      <c r="B10" s="232" t="s">
        <v>58</v>
      </c>
      <c r="C10" s="378" t="s">
        <v>494</v>
      </c>
    </row>
    <row r="11" spans="1:6" x14ac:dyDescent="0.2">
      <c r="B11" s="232" t="s">
        <v>355</v>
      </c>
      <c r="C11" s="378" t="s">
        <v>499</v>
      </c>
    </row>
    <row r="12" spans="1:6" x14ac:dyDescent="0.2">
      <c r="B12" s="232" t="s">
        <v>35</v>
      </c>
      <c r="C12" s="378" t="s">
        <v>155</v>
      </c>
    </row>
    <row r="13" spans="1:6" x14ac:dyDescent="0.2">
      <c r="B13" s="232" t="s">
        <v>50</v>
      </c>
      <c r="C13" s="378" t="s">
        <v>152</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60" zoomScaleNormal="60" workbookViewId="0">
      <pane xSplit="2" ySplit="3" topLeftCell="C4" activePane="bottomRight" state="frozen"/>
      <selection activeCell="B1" sqref="B1"/>
      <selection pane="topRight" activeCell="B1" sqref="B1"/>
      <selection pane="bottomLeft" activeCell="B1" sqref="B1"/>
      <selection pane="bottomRight" activeCell="K60" sqref="K60"/>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f>+'[1]Compr. Health Cov. - Small Grp'!$R$5</f>
        <v>5529940.8469121158</v>
      </c>
      <c r="K5" s="106">
        <f>J5+'Pt 2 Premium and Claims'!K16</f>
        <v>5412138.4569121161</v>
      </c>
      <c r="L5" s="106"/>
      <c r="M5" s="106"/>
      <c r="N5" s="106"/>
      <c r="O5" s="105"/>
      <c r="P5" s="105">
        <f>+'[1]Compr. Health Cov. - Large Grp'!$R$5</f>
        <v>3616496.8658127026</v>
      </c>
      <c r="Q5" s="106">
        <f>P5</f>
        <v>3616496.8658127026</v>
      </c>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f>+'[1]Compr. Health Cov. - Other'!$R$5</f>
        <v>305242.23935471749</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f>+'[1]Compr. Health Cov. - Small Grp'!$R$14</f>
        <v>-88010.587148869919</v>
      </c>
      <c r="K8" s="289"/>
      <c r="L8" s="290"/>
      <c r="M8" s="290"/>
      <c r="N8" s="290"/>
      <c r="O8" s="293"/>
      <c r="P8" s="109">
        <f>+'[1]Compr. Health Cov. - Large Grp'!$R$14</f>
        <v>-13481.208358393098</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f>+'[1]Compr. Health Cov. - Other'!$R$14</f>
        <v>0</v>
      </c>
      <c r="AU8" s="113"/>
      <c r="AV8" s="311"/>
      <c r="AW8" s="318"/>
    </row>
    <row r="9" spans="1:49" x14ac:dyDescent="0.2">
      <c r="B9" s="155" t="s">
        <v>226</v>
      </c>
      <c r="C9" s="62" t="s">
        <v>60</v>
      </c>
      <c r="D9" s="109"/>
      <c r="E9" s="288"/>
      <c r="F9" s="291"/>
      <c r="G9" s="291"/>
      <c r="H9" s="291"/>
      <c r="I9" s="292"/>
      <c r="J9" s="109">
        <f>+'[1]Compr. Health Cov. - Small Grp'!$R$15</f>
        <v>0</v>
      </c>
      <c r="K9" s="288"/>
      <c r="L9" s="291"/>
      <c r="M9" s="291"/>
      <c r="N9" s="291"/>
      <c r="O9" s="292"/>
      <c r="P9" s="109">
        <f>+'[1]Compr. Health Cov. - Large Grp'!$R$15</f>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f>+'[1]Compr. Health Cov. - Other'!$R$15</f>
        <v>0</v>
      </c>
      <c r="AU9" s="113"/>
      <c r="AV9" s="311"/>
      <c r="AW9" s="318"/>
    </row>
    <row r="10" spans="1:49" x14ac:dyDescent="0.2">
      <c r="B10" s="155" t="s">
        <v>227</v>
      </c>
      <c r="C10" s="62" t="s">
        <v>52</v>
      </c>
      <c r="D10" s="109"/>
      <c r="E10" s="288"/>
      <c r="F10" s="291"/>
      <c r="G10" s="291"/>
      <c r="H10" s="291"/>
      <c r="I10" s="292"/>
      <c r="J10" s="109">
        <f>+'[1]Compr. Health Cov. - Small Grp'!$R$16</f>
        <v>0</v>
      </c>
      <c r="K10" s="288"/>
      <c r="L10" s="291"/>
      <c r="M10" s="291"/>
      <c r="N10" s="291"/>
      <c r="O10" s="292"/>
      <c r="P10" s="109">
        <f>+'[1]Compr. Health Cov. - Large Grp'!$R$16</f>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f>+'[1]Compr. Health Cov. - Other'!$R$16</f>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f>'Pt 2 Premium and Claims'!J54</f>
        <v>4750208.5738165257</v>
      </c>
      <c r="K12" s="106">
        <f>'Pt 2 Premium and Claims'!K54</f>
        <v>4446592.1362985466</v>
      </c>
      <c r="L12" s="106"/>
      <c r="M12" s="106"/>
      <c r="N12" s="106"/>
      <c r="O12" s="105"/>
      <c r="P12" s="105">
        <f>'Pt 2 Premium and Claims'!P54</f>
        <v>2083867.7836451586</v>
      </c>
      <c r="Q12" s="106">
        <f>'Pt 2 Premium and Claims'!Q54</f>
        <v>3026801.0860849065</v>
      </c>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f>'Pt 2 Premium and Claims'!AT54</f>
        <v>102499.88725401353</v>
      </c>
      <c r="AU12" s="107"/>
      <c r="AV12" s="312"/>
      <c r="AW12" s="317"/>
    </row>
    <row r="13" spans="1:49" ht="25.5" x14ac:dyDescent="0.2">
      <c r="B13" s="155" t="s">
        <v>230</v>
      </c>
      <c r="C13" s="62" t="s">
        <v>37</v>
      </c>
      <c r="D13" s="109"/>
      <c r="E13" s="110"/>
      <c r="F13" s="110"/>
      <c r="G13" s="289"/>
      <c r="H13" s="290"/>
      <c r="I13" s="109"/>
      <c r="J13" s="109">
        <f>+'[1]Compr. Health Cov. - Small Grp'!$R$19</f>
        <v>587194.17999999993</v>
      </c>
      <c r="K13" s="110">
        <f>[2]MLREstimate!$L$7</f>
        <v>762482.59459057229</v>
      </c>
      <c r="L13" s="110"/>
      <c r="M13" s="289"/>
      <c r="N13" s="290"/>
      <c r="O13" s="109"/>
      <c r="P13" s="109">
        <f>+'[1]Compr. Health Cov. - Large Grp'!$R$19</f>
        <v>344560.28</v>
      </c>
      <c r="Q13" s="110">
        <f>[2]MLREstimate!$M$7</f>
        <v>618657.00939957052</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f>+'[1]Compr. Health Cov. - Other'!$R$19</f>
        <v>0</v>
      </c>
      <c r="AU13" s="113"/>
      <c r="AV13" s="311"/>
      <c r="AW13" s="318"/>
    </row>
    <row r="14" spans="1:49" ht="25.5" x14ac:dyDescent="0.2">
      <c r="B14" s="155" t="s">
        <v>231</v>
      </c>
      <c r="C14" s="62" t="s">
        <v>6</v>
      </c>
      <c r="D14" s="109"/>
      <c r="E14" s="110"/>
      <c r="F14" s="110"/>
      <c r="G14" s="288"/>
      <c r="H14" s="291"/>
      <c r="I14" s="109"/>
      <c r="J14" s="109">
        <f>+'[1]Compr. Health Cov. - Small Grp'!$R$20</f>
        <v>173940.31</v>
      </c>
      <c r="K14" s="110">
        <f>(-1)*[2]MLREstimate!$L$8</f>
        <v>83070.942745799301</v>
      </c>
      <c r="L14" s="110"/>
      <c r="M14" s="288"/>
      <c r="N14" s="291"/>
      <c r="O14" s="109"/>
      <c r="P14" s="109">
        <f>+'[1]Compr. Health Cov. - Large Grp'!$R$20</f>
        <v>97012.09</v>
      </c>
      <c r="Q14" s="110">
        <f>(-1)*[2]MLREstimate!$M$8</f>
        <v>60257.958462678667</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f>+'[1]Compr. Health Cov. - Other'!$R$20</f>
        <v>0</v>
      </c>
      <c r="AU14" s="113"/>
      <c r="AV14" s="311"/>
      <c r="AW14" s="318"/>
    </row>
    <row r="15" spans="1:49" ht="38.25" x14ac:dyDescent="0.2">
      <c r="B15" s="155" t="s">
        <v>232</v>
      </c>
      <c r="C15" s="62" t="s">
        <v>7</v>
      </c>
      <c r="D15" s="109"/>
      <c r="E15" s="110"/>
      <c r="F15" s="110"/>
      <c r="G15" s="288"/>
      <c r="H15" s="294"/>
      <c r="I15" s="109"/>
      <c r="J15" s="109">
        <f>+'[1]Compr. Health Cov. - Small Grp'!$R$21</f>
        <v>0</v>
      </c>
      <c r="K15" s="110"/>
      <c r="L15" s="110"/>
      <c r="M15" s="288"/>
      <c r="N15" s="294"/>
      <c r="O15" s="109"/>
      <c r="P15" s="109">
        <f>+'[1]Compr. Health Cov. - Large Grp'!$R$21</f>
        <v>0</v>
      </c>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f>+'[1]Compr. Health Cov. - Other'!$R$21</f>
        <v>0</v>
      </c>
      <c r="AU15" s="113"/>
      <c r="AV15" s="311"/>
      <c r="AW15" s="318"/>
    </row>
    <row r="16" spans="1:49" ht="25.5" x14ac:dyDescent="0.2">
      <c r="B16" s="155" t="s">
        <v>233</v>
      </c>
      <c r="C16" s="62" t="s">
        <v>61</v>
      </c>
      <c r="D16" s="109"/>
      <c r="E16" s="289"/>
      <c r="F16" s="290"/>
      <c r="G16" s="291"/>
      <c r="H16" s="291"/>
      <c r="I16" s="293"/>
      <c r="J16" s="109">
        <f>+'[1]Compr. Health Cov. - Small Grp'!$R$25</f>
        <v>-64573.547199999972</v>
      </c>
      <c r="K16" s="289"/>
      <c r="L16" s="290"/>
      <c r="M16" s="291"/>
      <c r="N16" s="291"/>
      <c r="O16" s="293"/>
      <c r="P16" s="109">
        <f>+'[1]Compr. Health Cov. - Large Grp'!$R$25</f>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f>+'[1]Compr. Health Cov. - Other'!$R$25</f>
        <v>-1335.5018614972469</v>
      </c>
      <c r="AU16" s="113"/>
      <c r="AV16" s="311"/>
      <c r="AW16" s="318"/>
    </row>
    <row r="17" spans="1:49" x14ac:dyDescent="0.2">
      <c r="B17" s="155" t="s">
        <v>234</v>
      </c>
      <c r="C17" s="62" t="s">
        <v>62</v>
      </c>
      <c r="D17" s="109"/>
      <c r="E17" s="288"/>
      <c r="F17" s="291"/>
      <c r="G17" s="291"/>
      <c r="H17" s="291"/>
      <c r="I17" s="292"/>
      <c r="J17" s="109">
        <f>+'[1]Compr. Health Cov. - Small Grp'!$R$26</f>
        <v>0</v>
      </c>
      <c r="K17" s="288"/>
      <c r="L17" s="291"/>
      <c r="M17" s="291"/>
      <c r="N17" s="291"/>
      <c r="O17" s="292"/>
      <c r="P17" s="109">
        <f>+'[1]Compr. Health Cov. - Large Grp'!$R$26</f>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f>+'[1]Compr. Health Cov. - Other'!$R$26</f>
        <v>0</v>
      </c>
      <c r="AU17" s="113"/>
      <c r="AV17" s="311"/>
      <c r="AW17" s="318"/>
    </row>
    <row r="18" spans="1:49" x14ac:dyDescent="0.2">
      <c r="B18" s="155" t="s">
        <v>235</v>
      </c>
      <c r="C18" s="62" t="s">
        <v>63</v>
      </c>
      <c r="D18" s="109"/>
      <c r="E18" s="288"/>
      <c r="F18" s="291"/>
      <c r="G18" s="291"/>
      <c r="H18" s="294"/>
      <c r="I18" s="292"/>
      <c r="J18" s="109">
        <f>+'[1]Compr. Health Cov. - Small Grp'!$R$27</f>
        <v>0</v>
      </c>
      <c r="K18" s="288"/>
      <c r="L18" s="291"/>
      <c r="M18" s="291"/>
      <c r="N18" s="294"/>
      <c r="O18" s="292"/>
      <c r="P18" s="109">
        <f>+'[1]Compr. Health Cov. - Large Grp'!$R$27</f>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f>+'[1]Compr. Health Cov. - Other'!$R$27</f>
        <v>0</v>
      </c>
      <c r="AU18" s="113"/>
      <c r="AV18" s="311"/>
      <c r="AW18" s="318"/>
    </row>
    <row r="19" spans="1:49" x14ac:dyDescent="0.2">
      <c r="B19" s="155" t="s">
        <v>236</v>
      </c>
      <c r="C19" s="62" t="s">
        <v>64</v>
      </c>
      <c r="D19" s="109"/>
      <c r="E19" s="288"/>
      <c r="F19" s="291"/>
      <c r="G19" s="291"/>
      <c r="H19" s="291"/>
      <c r="I19" s="292"/>
      <c r="J19" s="109">
        <f>+'[1]Compr. Health Cov. - Small Grp'!$R$28</f>
        <v>0</v>
      </c>
      <c r="K19" s="288"/>
      <c r="L19" s="291"/>
      <c r="M19" s="291"/>
      <c r="N19" s="291"/>
      <c r="O19" s="292"/>
      <c r="P19" s="109">
        <f>+'[1]Compr. Health Cov. - Large Grp'!$R$28</f>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f>+'[1]Compr. Health Cov. - Other'!$R$28</f>
        <v>0</v>
      </c>
      <c r="AU19" s="113"/>
      <c r="AV19" s="311"/>
      <c r="AW19" s="318"/>
    </row>
    <row r="20" spans="1:49" x14ac:dyDescent="0.2">
      <c r="B20" s="155" t="s">
        <v>237</v>
      </c>
      <c r="C20" s="62" t="s">
        <v>65</v>
      </c>
      <c r="D20" s="109"/>
      <c r="E20" s="288"/>
      <c r="F20" s="291"/>
      <c r="G20" s="291"/>
      <c r="H20" s="291"/>
      <c r="I20" s="292"/>
      <c r="J20" s="109">
        <f>+'[1]Compr. Health Cov. - Small Grp'!$R$29</f>
        <v>0</v>
      </c>
      <c r="K20" s="288"/>
      <c r="L20" s="291"/>
      <c r="M20" s="291"/>
      <c r="N20" s="291"/>
      <c r="O20" s="292"/>
      <c r="P20" s="109">
        <f>+'[1]Compr. Health Cov. - Large Grp'!$R$29</f>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f>+'[1]Compr. Health Cov. - Other'!$R$29</f>
        <v>0</v>
      </c>
      <c r="AU20" s="113"/>
      <c r="AV20" s="311"/>
      <c r="AW20" s="318"/>
    </row>
    <row r="21" spans="1:49" x14ac:dyDescent="0.2">
      <c r="B21" s="155" t="s">
        <v>238</v>
      </c>
      <c r="C21" s="62" t="s">
        <v>66</v>
      </c>
      <c r="D21" s="109"/>
      <c r="E21" s="288"/>
      <c r="F21" s="291"/>
      <c r="G21" s="291"/>
      <c r="H21" s="291"/>
      <c r="I21" s="292"/>
      <c r="J21" s="109">
        <f>+'[1]Compr. Health Cov. - Small Grp'!$R$30</f>
        <v>0</v>
      </c>
      <c r="K21" s="288"/>
      <c r="L21" s="291"/>
      <c r="M21" s="291"/>
      <c r="N21" s="291"/>
      <c r="O21" s="292"/>
      <c r="P21" s="109">
        <f>+'[1]Compr. Health Cov. - Large Grp'!$R$30</f>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f>+'[1]Compr. Health Cov. - Other'!$R$30</f>
        <v>0</v>
      </c>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v>-95244.456099116025</v>
      </c>
      <c r="K25" s="110">
        <f>J25</f>
        <v>-95244.456099116025</v>
      </c>
      <c r="L25" s="110"/>
      <c r="M25" s="110"/>
      <c r="N25" s="110"/>
      <c r="O25" s="109"/>
      <c r="P25" s="109">
        <v>300290.34629518486</v>
      </c>
      <c r="Q25" s="110">
        <f>P25</f>
        <v>300290.34629518486</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43628.416405910844</v>
      </c>
      <c r="AU25" s="113"/>
      <c r="AV25" s="113"/>
      <c r="AW25" s="318"/>
    </row>
    <row r="26" spans="1:49" s="5" customFormat="1" x14ac:dyDescent="0.2">
      <c r="A26" s="35"/>
      <c r="B26" s="158" t="s">
        <v>243</v>
      </c>
      <c r="C26" s="62"/>
      <c r="D26" s="109"/>
      <c r="E26" s="110"/>
      <c r="F26" s="110"/>
      <c r="G26" s="110"/>
      <c r="H26" s="110"/>
      <c r="I26" s="109"/>
      <c r="J26" s="109">
        <v>4221.7906345927713</v>
      </c>
      <c r="K26" s="110">
        <f>J26</f>
        <v>4221.7906345927713</v>
      </c>
      <c r="L26" s="110"/>
      <c r="M26" s="110"/>
      <c r="N26" s="110"/>
      <c r="O26" s="109"/>
      <c r="P26" s="109">
        <v>2760.9866298090437</v>
      </c>
      <c r="Q26" s="110">
        <f>P26</f>
        <v>2760.9866298090437</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v>79857.048472372102</v>
      </c>
      <c r="K27" s="110">
        <f>J27</f>
        <v>79857.048472372102</v>
      </c>
      <c r="L27" s="110"/>
      <c r="M27" s="110"/>
      <c r="N27" s="110"/>
      <c r="O27" s="109"/>
      <c r="P27" s="109">
        <v>52225.29069101972</v>
      </c>
      <c r="Q27" s="110">
        <f>P27</f>
        <v>52225.29069101972</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4380.7888185806996</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f>+'[1]Compr. Health Cov. - Small Grp'!$R$10</f>
        <v>85085.194396065621</v>
      </c>
      <c r="K31" s="110">
        <f>J31</f>
        <v>85085.194396065621</v>
      </c>
      <c r="L31" s="110"/>
      <c r="M31" s="110"/>
      <c r="N31" s="110"/>
      <c r="O31" s="109"/>
      <c r="P31" s="109">
        <f>+'[1]Compr. Health Cov. - Large Grp'!$R$10</f>
        <v>55644.417793774286</v>
      </c>
      <c r="Q31" s="110">
        <f>P31</f>
        <v>55644.417793774286</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f>+'[1]Compr. Health Cov. - Other'!$R$10</f>
        <v>6680.3139702024155</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v>57184.236924339122</v>
      </c>
      <c r="K34" s="110">
        <f>J34</f>
        <v>57184.236924339122</v>
      </c>
      <c r="L34" s="110"/>
      <c r="M34" s="110"/>
      <c r="N34" s="110"/>
      <c r="O34" s="109"/>
      <c r="P34" s="109">
        <v>37397.61803682203</v>
      </c>
      <c r="Q34" s="110">
        <f>P34</f>
        <v>37397.61803682203</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c r="E35" s="110"/>
      <c r="F35" s="110"/>
      <c r="G35" s="110"/>
      <c r="H35" s="110"/>
      <c r="I35" s="109"/>
      <c r="J35" s="109">
        <f>+'[1]Compr. Health Cov. - Small Grp'!$R$12</f>
        <v>2467.5051060256878</v>
      </c>
      <c r="K35" s="110">
        <f>J35</f>
        <v>2467.5051060256878</v>
      </c>
      <c r="L35" s="110"/>
      <c r="M35" s="110"/>
      <c r="N35" s="110"/>
      <c r="O35" s="109"/>
      <c r="P35" s="109">
        <f>+'[1]Compr. Health Cov. - Large Grp'!$R$12</f>
        <v>1613.7106579181025</v>
      </c>
      <c r="Q35" s="110">
        <f>P35</f>
        <v>1613.7106579181025</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f>+'[1]Compr. Health Cov. - Other'!$R$12</f>
        <v>205.58539690143135</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f>+'[1]Compr. Health Cov. - Small Grp'!$R$32</f>
        <v>11049.846740194993</v>
      </c>
      <c r="K37" s="118">
        <f>J37</f>
        <v>11049.846740194993</v>
      </c>
      <c r="L37" s="118"/>
      <c r="M37" s="118"/>
      <c r="N37" s="118"/>
      <c r="O37" s="117"/>
      <c r="P37" s="117">
        <f>+'[1]Compr. Health Cov. - Large Grp'!$R$32</f>
        <v>6444.6717846222036</v>
      </c>
      <c r="Q37" s="118">
        <f>P37</f>
        <v>6444.6717846222036</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f>+'[1]Compr. Health Cov. - Small Grp'!$R$33</f>
        <v>2743.8919616662979</v>
      </c>
      <c r="K38" s="110">
        <f>J38</f>
        <v>2743.8919616662979</v>
      </c>
      <c r="L38" s="110"/>
      <c r="M38" s="110"/>
      <c r="N38" s="110"/>
      <c r="O38" s="109"/>
      <c r="P38" s="109">
        <f>+'[1]Compr. Health Cov. - Large Grp'!$R$33</f>
        <v>1553.3468867715492</v>
      </c>
      <c r="Q38" s="110">
        <f>P38</f>
        <v>1553.3468867715492</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f>+'[1]Compr. Health Cov. - Small Grp'!$R$34</f>
        <v>1521.1050000000002</v>
      </c>
      <c r="K39" s="110">
        <f>J39</f>
        <v>1521.1050000000002</v>
      </c>
      <c r="L39" s="110"/>
      <c r="M39" s="110"/>
      <c r="N39" s="110"/>
      <c r="O39" s="109"/>
      <c r="P39" s="109">
        <f>+'[1]Compr. Health Cov. - Large Grp'!$R$34</f>
        <v>957.72</v>
      </c>
      <c r="Q39" s="110">
        <f>P39</f>
        <v>957.72</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f>+'[1]Compr. Health Cov. - Small Grp'!$R$35</f>
        <v>0</v>
      </c>
      <c r="K40" s="110">
        <f>J40</f>
        <v>0</v>
      </c>
      <c r="L40" s="110"/>
      <c r="M40" s="110"/>
      <c r="N40" s="110"/>
      <c r="O40" s="109"/>
      <c r="P40" s="109">
        <f>+'[1]Compr. Health Cov. - Large Grp'!$R$35</f>
        <v>0</v>
      </c>
      <c r="Q40" s="110">
        <f>P40</f>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f>+'[1]Compr. Health Cov. - Small Grp'!$R$36</f>
        <v>2585.8785000000003</v>
      </c>
      <c r="K41" s="110">
        <f>J41</f>
        <v>2585.8785000000003</v>
      </c>
      <c r="L41" s="110"/>
      <c r="M41" s="110"/>
      <c r="N41" s="110"/>
      <c r="O41" s="109"/>
      <c r="P41" s="109">
        <f>+'[1]Compr. Health Cov. - Large Grp'!$R$36</f>
        <v>1628.124</v>
      </c>
      <c r="Q41" s="110">
        <f>P41</f>
        <v>1628.124</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f>+'[1]Compr. Health Cov. - Small Grp'!$R$39</f>
        <v>79098.32295489579</v>
      </c>
      <c r="K44" s="118">
        <f>J44</f>
        <v>79098.32295489579</v>
      </c>
      <c r="L44" s="118"/>
      <c r="M44" s="118"/>
      <c r="N44" s="118"/>
      <c r="O44" s="117"/>
      <c r="P44" s="117">
        <f>+'[1]Compr. Health Cov. - Large Grp'!$R$39</f>
        <v>48337.057131645779</v>
      </c>
      <c r="Q44" s="118">
        <f>P44</f>
        <v>48337.057131645779</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f>+'[1]Compr. Health Cov. - Other'!$R$39</f>
        <v>0.4289965125180335</v>
      </c>
      <c r="AU44" s="119"/>
      <c r="AV44" s="119"/>
      <c r="AW44" s="317"/>
    </row>
    <row r="45" spans="1:49" x14ac:dyDescent="0.2">
      <c r="B45" s="161" t="s">
        <v>262</v>
      </c>
      <c r="C45" s="62" t="s">
        <v>19</v>
      </c>
      <c r="D45" s="109"/>
      <c r="E45" s="110"/>
      <c r="F45" s="110"/>
      <c r="G45" s="110"/>
      <c r="H45" s="110"/>
      <c r="I45" s="109"/>
      <c r="J45" s="109">
        <f>+'[1]Compr. Health Cov. - Small Grp'!$R$40</f>
        <v>48285.74708529596</v>
      </c>
      <c r="K45" s="110">
        <f>J45</f>
        <v>48285.74708529596</v>
      </c>
      <c r="L45" s="110"/>
      <c r="M45" s="110"/>
      <c r="N45" s="110"/>
      <c r="O45" s="109"/>
      <c r="P45" s="109">
        <f>+'[1]Compr. Health Cov. - Large Grp'!$R$40</f>
        <v>29507.463980457087</v>
      </c>
      <c r="Q45" s="110">
        <f>P45</f>
        <v>29507.463980457087</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f>+'[1]Compr. Health Cov. - Other'!$R$40</f>
        <v>1708.843240882157</v>
      </c>
      <c r="AU45" s="113"/>
      <c r="AV45" s="113"/>
      <c r="AW45" s="318"/>
    </row>
    <row r="46" spans="1:49" x14ac:dyDescent="0.2">
      <c r="B46" s="161" t="s">
        <v>263</v>
      </c>
      <c r="C46" s="62" t="s">
        <v>20</v>
      </c>
      <c r="D46" s="109"/>
      <c r="E46" s="110"/>
      <c r="F46" s="110"/>
      <c r="G46" s="110"/>
      <c r="H46" s="110"/>
      <c r="I46" s="109"/>
      <c r="J46" s="109">
        <f>+'[1]Compr. Health Cov. - Small Grp'!$R$43</f>
        <v>114705.99924765706</v>
      </c>
      <c r="K46" s="110">
        <f>J46</f>
        <v>114705.99924765706</v>
      </c>
      <c r="L46" s="110"/>
      <c r="M46" s="110"/>
      <c r="N46" s="110"/>
      <c r="O46" s="109"/>
      <c r="P46" s="109">
        <f>+'[1]Compr. Health Cov. - Large Grp'!$R$43</f>
        <v>37415.939005136956</v>
      </c>
      <c r="Q46" s="110">
        <f>P46</f>
        <v>37415.939005136956</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f>+'[1]Compr. Health Cov. - Other'!$R$43</f>
        <v>4948.729946244669</v>
      </c>
      <c r="AU46" s="113"/>
      <c r="AV46" s="113"/>
      <c r="AW46" s="318"/>
    </row>
    <row r="47" spans="1:49" x14ac:dyDescent="0.2">
      <c r="B47" s="161" t="s">
        <v>264</v>
      </c>
      <c r="C47" s="62" t="s">
        <v>21</v>
      </c>
      <c r="D47" s="109"/>
      <c r="E47" s="110"/>
      <c r="F47" s="110"/>
      <c r="G47" s="110"/>
      <c r="H47" s="110"/>
      <c r="I47" s="109"/>
      <c r="J47" s="109">
        <f>+'[1]Compr. Health Cov. - Small Grp'!$R$44</f>
        <v>375138.29386671638</v>
      </c>
      <c r="K47" s="110">
        <f>J47</f>
        <v>375138.29386671638</v>
      </c>
      <c r="L47" s="110"/>
      <c r="M47" s="110"/>
      <c r="N47" s="110"/>
      <c r="O47" s="109"/>
      <c r="P47" s="109">
        <f>+'[1]Compr. Health Cov. - Large Grp'!$R$44</f>
        <v>156183.94518315716</v>
      </c>
      <c r="Q47" s="110">
        <f>P47</f>
        <v>156183.94518315716</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f>+'[1]Compr. Health Cov. - Other'!$R$44</f>
        <v>13279.812161897262</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f>+'[1]Compr. Health Cov. - Small Grp'!$R$45</f>
        <v>0</v>
      </c>
      <c r="K50" s="110"/>
      <c r="L50" s="110"/>
      <c r="M50" s="110"/>
      <c r="N50" s="110"/>
      <c r="O50" s="109"/>
      <c r="P50" s="109">
        <f>+'[1]Compr. Health Cov. - Large Grp'!$R$45</f>
        <v>0</v>
      </c>
      <c r="Q50" s="110">
        <f>P50</f>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f>+'[1]Compr. Health Cov. - Other'!$R$45</f>
        <v>0</v>
      </c>
      <c r="AU50" s="113"/>
      <c r="AV50" s="113"/>
      <c r="AW50" s="318"/>
    </row>
    <row r="51" spans="2:49" x14ac:dyDescent="0.2">
      <c r="B51" s="155" t="s">
        <v>267</v>
      </c>
      <c r="C51" s="62"/>
      <c r="D51" s="109"/>
      <c r="E51" s="110"/>
      <c r="F51" s="110"/>
      <c r="G51" s="110"/>
      <c r="H51" s="110"/>
      <c r="I51" s="109"/>
      <c r="J51" s="109">
        <f>+'[1]Compr. Health Cov. - Small Grp'!$R$46</f>
        <v>401241.98028038337</v>
      </c>
      <c r="K51" s="110">
        <f>J51</f>
        <v>401241.98028038337</v>
      </c>
      <c r="L51" s="110"/>
      <c r="M51" s="110"/>
      <c r="N51" s="110"/>
      <c r="O51" s="109"/>
      <c r="P51" s="109">
        <f>+'[1]Compr. Health Cov. - Large Grp'!$R$46</f>
        <v>126136.25566055352</v>
      </c>
      <c r="Q51" s="110">
        <f>P51</f>
        <v>126136.25566055352</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f>+'[1]Compr. Health Cov. - Other'!$R$46</f>
        <v>17132.358930429997</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f>+'[1]Compr. Health Cov. - Small Grp'!$R$56</f>
        <v>369</v>
      </c>
      <c r="K56" s="122">
        <f>J56</f>
        <v>369</v>
      </c>
      <c r="L56" s="122"/>
      <c r="M56" s="122"/>
      <c r="N56" s="122"/>
      <c r="O56" s="121"/>
      <c r="P56" s="121">
        <f>+'[1]Compr. Health Cov. - Large Grp'!$R$56</f>
        <v>287</v>
      </c>
      <c r="Q56" s="122">
        <f>P56</f>
        <v>287</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f>+'[1]Compr. Health Cov. - Other'!$R$56</f>
        <v>545</v>
      </c>
      <c r="AU56" s="123"/>
      <c r="AV56" s="123"/>
      <c r="AW56" s="309"/>
    </row>
    <row r="57" spans="2:49" x14ac:dyDescent="0.2">
      <c r="B57" s="161" t="s">
        <v>273</v>
      </c>
      <c r="C57" s="62" t="s">
        <v>25</v>
      </c>
      <c r="D57" s="124"/>
      <c r="E57" s="125"/>
      <c r="F57" s="125"/>
      <c r="G57" s="125"/>
      <c r="H57" s="125"/>
      <c r="I57" s="124"/>
      <c r="J57" s="124">
        <f>+'[1]Compr. Health Cov. - Small Grp'!$R$57</f>
        <v>609</v>
      </c>
      <c r="K57" s="125">
        <f>J57</f>
        <v>609</v>
      </c>
      <c r="L57" s="125"/>
      <c r="M57" s="125"/>
      <c r="N57" s="125"/>
      <c r="O57" s="124"/>
      <c r="P57" s="124">
        <f>+'[1]Compr. Health Cov. - Large Grp'!$R$57</f>
        <v>571</v>
      </c>
      <c r="Q57" s="125">
        <f>P57</f>
        <v>571</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f>+'[1]Compr. Health Cov. - Other'!$R$57</f>
        <v>1414</v>
      </c>
      <c r="AU57" s="126"/>
      <c r="AV57" s="126"/>
      <c r="AW57" s="310"/>
    </row>
    <row r="58" spans="2:49" x14ac:dyDescent="0.2">
      <c r="B58" s="161" t="s">
        <v>274</v>
      </c>
      <c r="C58" s="62" t="s">
        <v>26</v>
      </c>
      <c r="D58" s="330"/>
      <c r="E58" s="331"/>
      <c r="F58" s="331"/>
      <c r="G58" s="331"/>
      <c r="H58" s="331"/>
      <c r="I58" s="330"/>
      <c r="J58" s="124">
        <f>+'[1]Compr. Health Cov. - Small Grp'!$R$58</f>
        <v>17</v>
      </c>
      <c r="K58" s="125">
        <f>J58</f>
        <v>17</v>
      </c>
      <c r="L58" s="125"/>
      <c r="M58" s="125"/>
      <c r="N58" s="125"/>
      <c r="O58" s="124"/>
      <c r="P58" s="124">
        <f>+'[1]Compr. Health Cov. - Large Grp'!$R$58</f>
        <v>3</v>
      </c>
      <c r="Q58" s="125">
        <f>P58</f>
        <v>3</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f>+'[1]Compr. Health Cov. - Other'!$R$58</f>
        <v>11</v>
      </c>
      <c r="AU58" s="126"/>
      <c r="AV58" s="126"/>
      <c r="AW58" s="310"/>
    </row>
    <row r="59" spans="2:49" x14ac:dyDescent="0.2">
      <c r="B59" s="161" t="s">
        <v>275</v>
      </c>
      <c r="C59" s="62" t="s">
        <v>27</v>
      </c>
      <c r="D59" s="124"/>
      <c r="E59" s="125"/>
      <c r="F59" s="125"/>
      <c r="G59" s="125"/>
      <c r="H59" s="125"/>
      <c r="I59" s="124"/>
      <c r="J59" s="124">
        <f>+'[1]Compr. Health Cov. - Small Grp'!$R$59</f>
        <v>11926</v>
      </c>
      <c r="K59" s="125">
        <f>J59</f>
        <v>11926</v>
      </c>
      <c r="L59" s="125"/>
      <c r="M59" s="125"/>
      <c r="N59" s="125"/>
      <c r="O59" s="124"/>
      <c r="P59" s="124">
        <f>+'[1]Compr. Health Cov. - Large Grp'!$R$59</f>
        <v>7775</v>
      </c>
      <c r="Q59" s="125">
        <f>P59</f>
        <v>7775</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f>+'[1]Compr. Health Cov. - Other'!$R$59</f>
        <v>16804</v>
      </c>
      <c r="AU59" s="126"/>
      <c r="AV59" s="126"/>
      <c r="AW59" s="310"/>
    </row>
    <row r="60" spans="2:49" x14ac:dyDescent="0.2">
      <c r="B60" s="161" t="s">
        <v>276</v>
      </c>
      <c r="C60" s="62"/>
      <c r="D60" s="127"/>
      <c r="E60" s="128"/>
      <c r="F60" s="128"/>
      <c r="G60" s="128"/>
      <c r="H60" s="128"/>
      <c r="I60" s="127"/>
      <c r="J60" s="127">
        <f>J59/12</f>
        <v>993.83333333333337</v>
      </c>
      <c r="K60" s="128">
        <f>K59/12</f>
        <v>993.83333333333337</v>
      </c>
      <c r="L60" s="128"/>
      <c r="M60" s="128"/>
      <c r="N60" s="128"/>
      <c r="O60" s="127"/>
      <c r="P60" s="127">
        <f>P59/12</f>
        <v>647.91666666666663</v>
      </c>
      <c r="Q60" s="128">
        <f>Q59/12</f>
        <v>647.91666666666663</v>
      </c>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1400.3333333333333</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113817.32585025646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34487.907474924592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scale="49"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70" zoomScaleNormal="70" workbookViewId="0">
      <pane xSplit="2" ySplit="3" topLeftCell="G4" activePane="bottomRight" state="frozen"/>
      <selection activeCell="J63" sqref="J4:Q63"/>
      <selection pane="topRight" activeCell="J63" sqref="J4:Q63"/>
      <selection pane="bottomLeft" activeCell="J63" sqref="J4:Q63"/>
      <selection pane="bottomRight" activeCell="K5" sqref="K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f>+'[1]Compr. Health Cov. - Small Grp'!$R$66</f>
        <v>5529940.8469121158</v>
      </c>
      <c r="K5" s="118">
        <f>J5</f>
        <v>5529940.8469121158</v>
      </c>
      <c r="L5" s="118"/>
      <c r="M5" s="118"/>
      <c r="N5" s="118"/>
      <c r="O5" s="117"/>
      <c r="P5" s="117">
        <f>+'[1]Compr. Health Cov. - Large Grp'!$R$66</f>
        <v>3616496.8658127026</v>
      </c>
      <c r="Q5" s="118">
        <f>P5</f>
        <v>3616496.8658127026</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f>+'[1]Compr. Health Cov. - Other'!$R$66</f>
        <v>305242.23935471749</v>
      </c>
      <c r="AU5" s="119"/>
      <c r="AV5" s="312"/>
      <c r="AW5" s="317"/>
    </row>
    <row r="6" spans="2:49" x14ac:dyDescent="0.2">
      <c r="B6" s="176" t="s">
        <v>279</v>
      </c>
      <c r="C6" s="133" t="s">
        <v>8</v>
      </c>
      <c r="D6" s="109"/>
      <c r="E6" s="110"/>
      <c r="F6" s="110"/>
      <c r="G6" s="111"/>
      <c r="H6" s="111"/>
      <c r="I6" s="109"/>
      <c r="J6" s="109">
        <f>+'[1]Compr. Health Cov. - Small Grp'!$R$67</f>
        <v>0</v>
      </c>
      <c r="K6" s="110"/>
      <c r="L6" s="110"/>
      <c r="M6" s="110"/>
      <c r="N6" s="110"/>
      <c r="O6" s="109"/>
      <c r="P6" s="109">
        <f>+'[1]Compr. Health Cov. - Large Grp'!$R$67</f>
        <v>0</v>
      </c>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f>+'[1]Compr. Health Cov. - Other'!$R$67</f>
        <v>0</v>
      </c>
      <c r="AU6" s="113"/>
      <c r="AV6" s="311"/>
      <c r="AW6" s="318"/>
    </row>
    <row r="7" spans="2:49" x14ac:dyDescent="0.2">
      <c r="B7" s="176" t="s">
        <v>280</v>
      </c>
      <c r="C7" s="133" t="s">
        <v>9</v>
      </c>
      <c r="D7" s="109"/>
      <c r="E7" s="110"/>
      <c r="F7" s="110"/>
      <c r="G7" s="111"/>
      <c r="H7" s="111"/>
      <c r="I7" s="109"/>
      <c r="J7" s="109">
        <f>+'[1]Compr. Health Cov. - Small Grp'!$R$68</f>
        <v>0</v>
      </c>
      <c r="K7" s="110"/>
      <c r="L7" s="110"/>
      <c r="M7" s="110"/>
      <c r="N7" s="110"/>
      <c r="O7" s="109"/>
      <c r="P7" s="109">
        <f>+'[1]Compr. Health Cov. - Large Grp'!$R$68</f>
        <v>0</v>
      </c>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f>+'[1]Compr. Health Cov. - Other'!$R$68</f>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f>[3]Sheet1!$D$8-'[4]RADC Allocation Issuer'!$C$18</f>
        <v>-117802.39</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f>+'[1]Compr. Health Cov. - Small Grp'!$R$82</f>
        <v>5702284.5707833534</v>
      </c>
      <c r="K23" s="288"/>
      <c r="L23" s="288"/>
      <c r="M23" s="288"/>
      <c r="N23" s="288"/>
      <c r="O23" s="292"/>
      <c r="P23" s="109">
        <f>+'[1]Compr. Health Cov. - Large Grp'!$R$82</f>
        <v>2697822.23</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f>+'[1]Compr. Health Cov. - Other'!$R$82</f>
        <v>234021.07417802064</v>
      </c>
      <c r="AU23" s="113"/>
      <c r="AV23" s="311"/>
      <c r="AW23" s="318"/>
    </row>
    <row r="24" spans="2:49" ht="28.5" customHeight="1" x14ac:dyDescent="0.2">
      <c r="B24" s="178" t="s">
        <v>114</v>
      </c>
      <c r="C24" s="133"/>
      <c r="D24" s="293"/>
      <c r="E24" s="110"/>
      <c r="F24" s="110"/>
      <c r="G24" s="110"/>
      <c r="H24" s="110"/>
      <c r="I24" s="109"/>
      <c r="J24" s="293"/>
      <c r="K24" s="110">
        <f>[2]MLREstimate!$L$10</f>
        <v>4388413.3579954961</v>
      </c>
      <c r="L24" s="110"/>
      <c r="M24" s="110"/>
      <c r="N24" s="110"/>
      <c r="O24" s="109"/>
      <c r="P24" s="293"/>
      <c r="Q24" s="110">
        <f>[2]MLREstimate!$M$10</f>
        <v>2988280.5237043696</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f>+'[1]Compr. Health Cov. - Small Grp'!$R$83</f>
        <v>509925.23725735385</v>
      </c>
      <c r="K26" s="288"/>
      <c r="L26" s="288"/>
      <c r="M26" s="288"/>
      <c r="N26" s="288"/>
      <c r="O26" s="292"/>
      <c r="P26" s="109">
        <f>+'[1]Compr. Health Cov. - Large Grp'!$R$83</f>
        <v>225024.93349234317</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f>+'[1]Compr. Health Cov. - Other'!$R$83</f>
        <v>23653.224044761191</v>
      </c>
      <c r="AU26" s="113"/>
      <c r="AV26" s="311"/>
      <c r="AW26" s="318"/>
    </row>
    <row r="27" spans="2:49" s="5" customFormat="1" ht="25.5" x14ac:dyDescent="0.2">
      <c r="B27" s="178" t="s">
        <v>85</v>
      </c>
      <c r="C27" s="133"/>
      <c r="D27" s="293"/>
      <c r="E27" s="110"/>
      <c r="F27" s="110"/>
      <c r="G27" s="110"/>
      <c r="H27" s="110"/>
      <c r="I27" s="109"/>
      <c r="J27" s="293"/>
      <c r="K27" s="110">
        <f>[2]MLREstimate!$L$19</f>
        <v>87795.493561129901</v>
      </c>
      <c r="L27" s="110"/>
      <c r="M27" s="110"/>
      <c r="N27" s="110"/>
      <c r="O27" s="109"/>
      <c r="P27" s="293"/>
      <c r="Q27" s="110">
        <f>[2]MLREstimate!$M$19</f>
        <v>62541.705338798463</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f>+'[1]Compr. Health Cov. - Small Grp'!$R$84</f>
        <v>1327015.9630635993</v>
      </c>
      <c r="K28" s="289"/>
      <c r="L28" s="289"/>
      <c r="M28" s="289"/>
      <c r="N28" s="289"/>
      <c r="O28" s="293"/>
      <c r="P28" s="109">
        <f>+'[1]Compr. Health Cov. - Large Grp'!$R$84</f>
        <v>756398.05136933201</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f>+'[1]Compr. Health Cov. - Other'!$R$84</f>
        <v>121041.16020339302</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f>+'[1]Compr. Health Cov. - Small Grp'!$R$85</f>
        <v>83757.759190228026</v>
      </c>
      <c r="K30" s="288"/>
      <c r="L30" s="288"/>
      <c r="M30" s="288"/>
      <c r="N30" s="288"/>
      <c r="O30" s="292"/>
      <c r="P30" s="109">
        <f>+'[1]Compr. Health Cov. - Large Grp'!$R$85</f>
        <v>36031.502304192778</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f>+'[1]Compr. Health Cov. - Other'!$R$85</f>
        <v>131323.09174914984</v>
      </c>
      <c r="AU30" s="113"/>
      <c r="AV30" s="311"/>
      <c r="AW30" s="318"/>
    </row>
    <row r="31" spans="2:49" s="5" customFormat="1" ht="25.5" x14ac:dyDescent="0.2">
      <c r="B31" s="178" t="s">
        <v>84</v>
      </c>
      <c r="C31" s="133"/>
      <c r="D31" s="293"/>
      <c r="E31" s="110"/>
      <c r="F31" s="110"/>
      <c r="G31" s="110"/>
      <c r="H31" s="110"/>
      <c r="I31" s="109"/>
      <c r="J31" s="293"/>
      <c r="K31" s="110">
        <v>0</v>
      </c>
      <c r="L31" s="110"/>
      <c r="M31" s="110"/>
      <c r="N31" s="110"/>
      <c r="O31" s="109"/>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f>+'[1]Compr. Health Cov. - Small Grp'!$R$86</f>
        <v>223007.86233545377</v>
      </c>
      <c r="K32" s="289"/>
      <c r="L32" s="289"/>
      <c r="M32" s="289"/>
      <c r="N32" s="289"/>
      <c r="O32" s="293"/>
      <c r="P32" s="109">
        <f>+'[1]Compr. Health Cov. - Large Grp'!$R$86</f>
        <v>127114.3054836735</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f>+'[1]Compr. Health Cov. - Other'!$R$86</f>
        <v>165456.34251452508</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v>0</v>
      </c>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v>0</v>
      </c>
      <c r="L36" s="110"/>
      <c r="M36" s="110"/>
      <c r="N36" s="110"/>
      <c r="O36" s="109"/>
      <c r="P36" s="109"/>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v>0</v>
      </c>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v>0</v>
      </c>
      <c r="L45" s="110"/>
      <c r="M45" s="110"/>
      <c r="N45" s="110"/>
      <c r="O45" s="109"/>
      <c r="P45" s="109"/>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v>0</v>
      </c>
      <c r="L46" s="110"/>
      <c r="M46" s="110"/>
      <c r="N46" s="110"/>
      <c r="O46" s="109"/>
      <c r="P46" s="109"/>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f>+'[1]Compr. Health Cov. - Small Grp'!$R$97</f>
        <v>55126.87972361518</v>
      </c>
      <c r="K49" s="110">
        <f>-[2]MLREstimate!$L$12</f>
        <v>29616.715258079959</v>
      </c>
      <c r="L49" s="110"/>
      <c r="M49" s="110"/>
      <c r="N49" s="110"/>
      <c r="O49" s="109"/>
      <c r="P49" s="109">
        <f>+'[1]Compr. Health Cov. - Large Grp'!$R$97</f>
        <v>25351.754086896744</v>
      </c>
      <c r="Q49" s="110">
        <f>-[2]MLREstimate!$M$12</f>
        <v>24021.142958261735</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f>+'[1]Compr. Health Cov. - Small Grp'!$R$98</f>
        <v>59391.711708259187</v>
      </c>
      <c r="K50" s="289"/>
      <c r="L50" s="289"/>
      <c r="M50" s="289"/>
      <c r="N50" s="289"/>
      <c r="O50" s="293"/>
      <c r="P50" s="109">
        <f>+'[1]Compr. Health Cov. - Large Grp'!$R$98</f>
        <v>33853.228788524677</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v>0</v>
      </c>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v>0</v>
      </c>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v>0</v>
      </c>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v>4750208.5738165257</v>
      </c>
      <c r="K54" s="115">
        <f>K24+K27+K31-K35+K36+K39+K42+K45+K46-K49+K51+K52+K53</f>
        <v>4446592.1362985466</v>
      </c>
      <c r="L54" s="115"/>
      <c r="M54" s="115"/>
      <c r="N54" s="115"/>
      <c r="O54" s="114"/>
      <c r="P54" s="114">
        <v>2083867.7836451586</v>
      </c>
      <c r="Q54" s="115">
        <f>Q24+Q27+Q31-Q35+Q36+Q39+Q42+Q45+Q46-Q49+Q51+Q52+Q53</f>
        <v>3026801.0860849065</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102499.88725401353</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scale="52"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75" zoomScaleNormal="75" workbookViewId="0">
      <pane xSplit="2" ySplit="3" topLeftCell="G13" activePane="bottomRight" state="frozen"/>
      <selection activeCell="J63" sqref="J4:Q63"/>
      <selection pane="topRight" activeCell="J63" sqref="J4:Q63"/>
      <selection pane="bottomLeft" activeCell="J63" sqref="J4:Q63"/>
      <selection pane="bottomRight" activeCell="J15" sqref="J15"/>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f>'[5]Pt 1 - Summary of Data'!$L$28+'[5]Pt 2 - Premium and Claims'!$L$67+'[5]Pt 2 - Premium and Claims'!$N$66-'[5]Pt 2 - Premium and Claims'!$O$66</f>
        <v>12262548.074795604</v>
      </c>
      <c r="I5" s="118">
        <f>'[6]Pt 1 Summary of Data'!$L$28+'[6]Pt 1 Summary of Data'!$L$38+'[6]Pt 1 Summary of Data'!$N$38-'[6]Pt 1 Summary of Data'!$O$38</f>
        <v>9456530.697692126</v>
      </c>
      <c r="J5" s="346"/>
      <c r="K5" s="346"/>
      <c r="L5" s="312"/>
      <c r="M5" s="117">
        <f>'[5]Pt 1 - Summary of Data'!$Q$28+'[5]Pt 2 - Premium and Claims'!$Q$67+'[5]Pt 2 - Premium and Claims'!$S$67-'[5]Pt 2 - Premium and Claims'!$T$67</f>
        <v>3324668.5041507576</v>
      </c>
      <c r="N5" s="118">
        <f>'[6]Pt 1 Summary of Data'!$Q$28+'[6]Pt 1 Summary of Data'!$Q$38+'[6]Pt 1 Summary of Data'!$S$38-'[6]Pt 1 Summary of Data'!$T$38</f>
        <v>5354350.9750499111</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f>[7]MLREstimate!$L$23</f>
        <v>12423959.978419257</v>
      </c>
      <c r="I6" s="110">
        <f>[8]MLREstimate!$L$23</f>
        <v>9157556.789576292</v>
      </c>
      <c r="J6" s="115">
        <f>'Pt 1 Summary of Data'!K12</f>
        <v>4446592.1362985466</v>
      </c>
      <c r="K6" s="115">
        <f>SUM(H6:J6)</f>
        <v>26028108.904294096</v>
      </c>
      <c r="L6" s="116"/>
      <c r="M6" s="109">
        <f>[7]MLREstimate!$M$23</f>
        <v>3385084.3160296218</v>
      </c>
      <c r="N6" s="110">
        <f>[8]MLREstimate!$M$23</f>
        <v>5278519.3015257446</v>
      </c>
      <c r="O6" s="115">
        <f>'Pt 1 Summary of Data'!Q12</f>
        <v>3026801.0860849065</v>
      </c>
      <c r="P6" s="115">
        <f>SUM(M6:O6)</f>
        <v>11690404.703640273</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f>'[6]Pt 4 MLR and Rebate Calculation'!$J$17</f>
        <v>42612</v>
      </c>
      <c r="I7" s="110">
        <f>'[6]Pt 4 MLR and Rebate Calculation'!$K$17</f>
        <v>38514.334154142089</v>
      </c>
      <c r="J7" s="115">
        <f>SUM('Pt 1 Summary of Data'!J37:J42)</f>
        <v>17900.722201861288</v>
      </c>
      <c r="K7" s="115">
        <f>SUM(H7:J7)</f>
        <v>99027.056356003392</v>
      </c>
      <c r="L7" s="116"/>
      <c r="M7" s="109">
        <f>'[6]Pt 4 MLR and Rebate Calculation'!$N$17</f>
        <v>24672</v>
      </c>
      <c r="N7" s="110">
        <f>'[6]Pt 4 MLR and Rebate Calculation'!$O$17</f>
        <v>22245.36223810065</v>
      </c>
      <c r="O7" s="115">
        <f>SUM('Pt 1 Summary of Data'!P37:P42)</f>
        <v>10583.862671393752</v>
      </c>
      <c r="P7" s="115">
        <f>SUM(M7:O7)</f>
        <v>57501.224909494398</v>
      </c>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f>'Pt 2 Premium and Claims'!K16</f>
        <v>-117802.39</v>
      </c>
      <c r="K10" s="115">
        <f>J10</f>
        <v>-117802.39</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c r="F11" s="115"/>
      <c r="G11" s="314"/>
      <c r="H11" s="292"/>
      <c r="I11" s="288"/>
      <c r="J11" s="115">
        <v>0</v>
      </c>
      <c r="K11" s="115">
        <f>J11</f>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f>+H6+H7</f>
        <v>12466571.978419257</v>
      </c>
      <c r="I12" s="115">
        <f t="shared" ref="I12" si="0">+I6+I7</f>
        <v>9196071.1237304341</v>
      </c>
      <c r="J12" s="115">
        <f>+J6+J7-J10-J11</f>
        <v>4582295.2485004077</v>
      </c>
      <c r="K12" s="115">
        <f>+K6+K7-K10-K11</f>
        <v>26244938.350650098</v>
      </c>
      <c r="L12" s="311"/>
      <c r="M12" s="114">
        <f>+M6+M7</f>
        <v>3409756.3160296218</v>
      </c>
      <c r="N12" s="115">
        <f t="shared" ref="N12:P12" si="1">+N6+N7</f>
        <v>5300764.6637638453</v>
      </c>
      <c r="O12" s="115">
        <f t="shared" si="1"/>
        <v>3037384.9487563004</v>
      </c>
      <c r="P12" s="115">
        <f t="shared" si="1"/>
        <v>11747905.928549767</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c r="D15" s="118"/>
      <c r="E15" s="106"/>
      <c r="F15" s="106"/>
      <c r="G15" s="107"/>
      <c r="H15" s="117">
        <f>'[6]Pt 4 MLR and Rebate Calculation'!J23</f>
        <v>16105161</v>
      </c>
      <c r="I15" s="118">
        <f>'[6]Pt 4 MLR and Rebate Calculation'!K23</f>
        <v>11416121.871571165</v>
      </c>
      <c r="J15" s="106">
        <f>'Pt 1 Summary of Data'!K5-J10-J11</f>
        <v>5529940.8469121158</v>
      </c>
      <c r="K15" s="106">
        <f>SUM(H15:J15)</f>
        <v>33051223.71848328</v>
      </c>
      <c r="L15" s="107"/>
      <c r="M15" s="117">
        <f>'[6]Pt 4 MLR and Rebate Calculation'!N23</f>
        <v>3339895</v>
      </c>
      <c r="N15" s="118">
        <f>'[6]Pt 4 MLR and Rebate Calculation'!O23</f>
        <v>6150634.3182565002</v>
      </c>
      <c r="O15" s="106">
        <f>'Pt 2 Premium and Claims'!P5</f>
        <v>3616496.8658127026</v>
      </c>
      <c r="P15" s="106">
        <f>SUM(M15:O15)</f>
        <v>13107026.184069203</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f>'[6]Pt 4 MLR and Rebate Calculation'!J24</f>
        <v>500373</v>
      </c>
      <c r="I16" s="110">
        <f>'[6]Pt 4 MLR and Rebate Calculation'!K24</f>
        <v>-679078.59142475959</v>
      </c>
      <c r="J16" s="115">
        <f>+'Pt 1 Summary of Data'!K25+'Pt 1 Summary of Data'!K26+'Pt 1 Summary of Data'!K27+'Pt 1 Summary of Data'!K28+'Pt 1 Summary of Data'!K30+MAX('Pt 1 Summary of Data'!K31,'Pt 1 Summary of Data'!K32)+'Pt 1 Summary of Data'!K34+'Pt 1 Summary of Data'!K35</f>
        <v>133571.31943427928</v>
      </c>
      <c r="K16" s="115">
        <f>SUM(H16:J16)</f>
        <v>-45134.271990480309</v>
      </c>
      <c r="L16" s="116"/>
      <c r="M16" s="109">
        <f>'[6]Pt 4 MLR and Rebate Calculation'!N24</f>
        <v>16145</v>
      </c>
      <c r="N16" s="110">
        <f>'[6]Pt 4 MLR and Rebate Calculation'!O24</f>
        <v>167054.24604126316</v>
      </c>
      <c r="O16" s="115">
        <f>+'Pt 1 Summary of Data'!P25+'Pt 1 Summary of Data'!P26+'Pt 1 Summary of Data'!P27+'Pt 1 Summary of Data'!P28+'Pt 1 Summary of Data'!P30+MAX('Pt 1 Summary of Data'!P31,'Pt 1 Summary of Data'!P32)+'Pt 1 Summary of Data'!P34+'Pt 1 Summary of Data'!P35</f>
        <v>449932.37010452803</v>
      </c>
      <c r="P16" s="115">
        <f>SUM(M16:O16)</f>
        <v>633131.61614579125</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f>H15-H16</f>
        <v>15604788</v>
      </c>
      <c r="I17" s="115">
        <f>I15-I16</f>
        <v>12095200.462995924</v>
      </c>
      <c r="J17" s="115">
        <f>J15-J16</f>
        <v>5396369.5274778362</v>
      </c>
      <c r="K17" s="115">
        <f>K15-K16</f>
        <v>33096357.990473762</v>
      </c>
      <c r="L17" s="314"/>
      <c r="M17" s="114">
        <f>M15-M16</f>
        <v>3323750</v>
      </c>
      <c r="N17" s="115">
        <f>N15-N16</f>
        <v>5983580.0722152367</v>
      </c>
      <c r="O17" s="115">
        <f>O15-O16</f>
        <v>3166564.4957081745</v>
      </c>
      <c r="P17" s="115">
        <f>P15-P16</f>
        <v>12473894.567923412</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f>'[6]Pt 4 MLR and Rebate Calculation'!$J$28</f>
        <v>3165</v>
      </c>
      <c r="I37" s="122">
        <f>'[6]Pt 4 MLR and Rebate Calculation'!$K$28</f>
        <v>2166.5</v>
      </c>
      <c r="J37" s="256">
        <f>'Pt 1 Summary of Data'!K60</f>
        <v>993.83333333333337</v>
      </c>
      <c r="K37" s="256">
        <f>SUM(H37:J37)</f>
        <v>6325.333333333333</v>
      </c>
      <c r="L37" s="312"/>
      <c r="M37" s="121">
        <f>'[6]Pt 4 MLR and Rebate Calculation'!$N$28</f>
        <v>689</v>
      </c>
      <c r="N37" s="122">
        <f>'[6]Pt 4 MLR and Rebate Calculation'!$O$28</f>
        <v>1149.1666666666667</v>
      </c>
      <c r="O37" s="256">
        <f>'Pt 1 Summary of Data'!P60</f>
        <v>647.91666666666663</v>
      </c>
      <c r="P37" s="256">
        <f>SUM(M37:O37)</f>
        <v>2486.0833333333335</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f>(0.026+(K37-10000)*(0.037-0.026)/(5000-10000))*OR(H44&gt;H49,I44&gt;I49,J44&gt;J49)</f>
        <v>3.4084266666666668E-2</v>
      </c>
      <c r="L38" s="353"/>
      <c r="M38" s="351"/>
      <c r="N38" s="352"/>
      <c r="O38" s="352"/>
      <c r="P38" s="267">
        <f>(0.052+(P37-2500)*(0.083-0.052)/(1000-2500))*OR(O44&gt;M49,N44&gt;N49,M44&gt;O49)</f>
        <v>5.2287611111111104E-2</v>
      </c>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f>[9]Summary!$B$10</f>
        <v>2516.4285869570335</v>
      </c>
      <c r="L39" s="311"/>
      <c r="M39" s="292"/>
      <c r="N39" s="288"/>
      <c r="O39" s="288"/>
      <c r="P39" s="110">
        <f>[9]Summary!$C$10</f>
        <v>975.7798553805236</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f>1.164+(K39-2500)*(1.402-1.164)/(5000-2500)</f>
        <v>1.1655640014783095</v>
      </c>
      <c r="L40" s="311"/>
      <c r="M40" s="292"/>
      <c r="N40" s="288"/>
      <c r="O40" s="288"/>
      <c r="P40" s="258">
        <f>1+(P39-0)*(1-1)/(2500-0)</f>
        <v>1</v>
      </c>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f>K38*K40</f>
        <v>3.9727394243453763E-2</v>
      </c>
      <c r="L41" s="311"/>
      <c r="M41" s="292"/>
      <c r="N41" s="288"/>
      <c r="O41" s="288"/>
      <c r="P41" s="260">
        <f>P40*P38</f>
        <v>5.2287611111111104E-2</v>
      </c>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c r="D44" s="260"/>
      <c r="E44" s="260"/>
      <c r="F44" s="260"/>
      <c r="G44" s="311"/>
      <c r="H44" s="262">
        <f>H12/H17</f>
        <v>0.79889403037191264</v>
      </c>
      <c r="I44" s="260">
        <f t="shared" ref="I44:K44" si="2">I12/I17</f>
        <v>0.76030745847205339</v>
      </c>
      <c r="J44" s="260">
        <f t="shared" si="2"/>
        <v>0.8491440819921181</v>
      </c>
      <c r="K44" s="260">
        <f t="shared" si="2"/>
        <v>0.79298569220831694</v>
      </c>
      <c r="L44" s="311"/>
      <c r="M44" s="262">
        <f t="shared" ref="M44:P44" si="3">M12/M17</f>
        <v>1.0258762891401645</v>
      </c>
      <c r="N44" s="260">
        <f t="shared" si="3"/>
        <v>0.88588513896186571</v>
      </c>
      <c r="O44" s="260">
        <f t="shared" si="3"/>
        <v>0.95920514263108847</v>
      </c>
      <c r="P44" s="260">
        <f t="shared" si="3"/>
        <v>0.94179936062306291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f>K41</f>
        <v>3.9727394243453763E-2</v>
      </c>
      <c r="L46" s="311"/>
      <c r="M46" s="292"/>
      <c r="N46" s="288"/>
      <c r="O46" s="288"/>
      <c r="P46" s="260">
        <f>P41</f>
        <v>5.2287611111111104E-2</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f>ROUND(K46+K44,3)</f>
        <v>0.83299999999999996</v>
      </c>
      <c r="L47" s="311"/>
      <c r="M47" s="292"/>
      <c r="N47" s="288"/>
      <c r="O47" s="288"/>
      <c r="P47" s="260">
        <f>ROUND(P46+P44,3)</f>
        <v>0.99399999999999999</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f>'[6]Pt 4 MLR and Rebate Calculation'!$J$42</f>
        <v>0.8</v>
      </c>
      <c r="I49" s="141">
        <f>'[6]Pt 4 MLR and Rebate Calculation'!$K$42</f>
        <v>0.8</v>
      </c>
      <c r="J49" s="141">
        <v>0.8</v>
      </c>
      <c r="K49" s="141">
        <v>0.8</v>
      </c>
      <c r="L49" s="312"/>
      <c r="M49" s="140">
        <f>'[6]Pt 4 MLR and Rebate Calculation'!$N$42</f>
        <v>0.85</v>
      </c>
      <c r="N49" s="141">
        <f>'[6]Pt 4 MLR and Rebate Calculation'!$O$42</f>
        <v>0.85</v>
      </c>
      <c r="O49" s="141">
        <v>0.85</v>
      </c>
      <c r="P49" s="141">
        <v>0.85</v>
      </c>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f>K47</f>
        <v>0.83299999999999996</v>
      </c>
      <c r="L50" s="311"/>
      <c r="M50" s="293"/>
      <c r="N50" s="289"/>
      <c r="O50" s="289"/>
      <c r="P50" s="260">
        <f>P47</f>
        <v>0.99399999999999999</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f>+J15-J16</f>
        <v>5396369.5274778362</v>
      </c>
      <c r="L51" s="311"/>
      <c r="M51" s="292"/>
      <c r="N51" s="288"/>
      <c r="O51" s="288"/>
      <c r="P51" s="115">
        <f>+O15-O16</f>
        <v>3166564.4957081745</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f>IF(K37&lt;1000,0,MAX(0,(K49-K50))*K51)</f>
        <v>0</v>
      </c>
      <c r="L52" s="311"/>
      <c r="M52" s="292"/>
      <c r="N52" s="288"/>
      <c r="O52" s="288"/>
      <c r="P52" s="115">
        <f>IF(P37&lt;1000,0,MAX(0,(P49-P50))*P51)</f>
        <v>0</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scale="50"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5" activePane="bottomRight" state="frozen"/>
      <selection activeCell="B1" sqref="B1"/>
      <selection pane="topRight" activeCell="B1" sqref="B1"/>
      <selection pane="bottomLeft" activeCell="B1" sqref="B1"/>
      <selection pane="bottomRight" activeCell="E14" sqref="E1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f>'Pt 1 Summary of Data'!J56</f>
        <v>369</v>
      </c>
      <c r="E4" s="149">
        <f>'Pt 1 Summary of Data'!P56</f>
        <v>287</v>
      </c>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f>'Pt 3 MLR and Rebate Calculation'!K52</f>
        <v>0</v>
      </c>
      <c r="E11" s="119">
        <f>'Pt 3 MLR and Rebate Calculation'!P52</f>
        <v>0</v>
      </c>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f>D11</f>
        <v>0</v>
      </c>
      <c r="E13" s="113">
        <f>E11</f>
        <v>0</v>
      </c>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t="s">
        <v>501</v>
      </c>
      <c r="D23" s="382"/>
      <c r="E23" s="382"/>
      <c r="F23" s="382"/>
      <c r="G23" s="382"/>
      <c r="H23" s="382"/>
      <c r="I23" s="382"/>
      <c r="J23" s="382"/>
      <c r="K23" s="383"/>
    </row>
    <row r="24" spans="2:12" s="5" customFormat="1" ht="100.15" customHeight="1" x14ac:dyDescent="0.2">
      <c r="B24" s="101" t="s">
        <v>213</v>
      </c>
      <c r="C24" s="384" t="s">
        <v>502</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c-mighty</cp:lastModifiedBy>
  <cp:lastPrinted>2015-07-29T14:34:13Z</cp:lastPrinted>
  <dcterms:created xsi:type="dcterms:W3CDTF">2012-03-15T16:14:51Z</dcterms:created>
  <dcterms:modified xsi:type="dcterms:W3CDTF">2015-07-31T14:37:03Z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