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60" i="4" l="1"/>
  <c r="Q59" i="4"/>
  <c r="Q58" i="4"/>
  <c r="Q57" i="4"/>
  <c r="Q56" i="4"/>
  <c r="K60" i="4"/>
  <c r="K59" i="4"/>
  <c r="K58" i="4"/>
  <c r="K57" i="4"/>
  <c r="K56" i="4"/>
  <c r="O6" i="10"/>
  <c r="Q5" i="4"/>
  <c r="P5" i="4"/>
  <c r="Q54" i="18"/>
  <c r="P12" i="4" s="1"/>
  <c r="Q12" i="4" s="1"/>
  <c r="P37" i="10"/>
  <c r="O37" i="10"/>
  <c r="P60" i="4"/>
  <c r="P16" i="10"/>
  <c r="P15" i="10"/>
  <c r="O17" i="10"/>
  <c r="N17" i="10"/>
  <c r="M17" i="10"/>
  <c r="O16" i="10"/>
  <c r="J16" i="10"/>
  <c r="O15" i="10"/>
  <c r="N12" i="10"/>
  <c r="M12" i="10"/>
  <c r="K37" i="10"/>
  <c r="J37" i="10"/>
  <c r="K16" i="10"/>
  <c r="K15" i="10"/>
  <c r="J15" i="10"/>
  <c r="J17" i="10" s="1"/>
  <c r="I17" i="10"/>
  <c r="H17" i="10"/>
  <c r="I12" i="10"/>
  <c r="H12" i="10"/>
  <c r="J60" i="4"/>
  <c r="K5" i="4"/>
  <c r="J5" i="4"/>
  <c r="K54" i="18"/>
  <c r="J12" i="4" s="1"/>
  <c r="K12" i="4" s="1"/>
  <c r="J6" i="10" l="1"/>
  <c r="P17" i="10"/>
  <c r="K17" i="10"/>
  <c r="P6" i="10" l="1"/>
  <c r="P12" i="10" s="1"/>
  <c r="O12" i="10"/>
  <c r="J12" i="10"/>
  <c r="K6" i="10"/>
  <c r="K12" i="10" s="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<sst xmlns="http://schemas.openxmlformats.org/spreadsheetml/2006/main" count="585" uniqueCount="510">
  <si>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</si>
  <si>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</si>
  <si>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</si>
  <si>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</si>
  <si>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</si>
  <si>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</si>
  <si>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</si>
  <si>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</si>
  <si>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</si>
  <si>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</si>
  <si>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</si>
  <si>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</si>
  <si>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</si>
  <si>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</si>
  <si>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</si>
  <si>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</si>
  <si>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</si>
  <si>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</si>
  <si>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</si>
  <si>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</si>
  <si>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</si>
  <si>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</si>
  <si>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</si>
  <si>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</si>
  <si>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</si>
  <si>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</si>
  <si>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</si>
  <si>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</si>
  <si>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</si>
  <si>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</si>
  <si>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</si>
  <si>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</si>
  <si>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</si>
  <si>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</si>
  <si>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</si>
  <si>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</si>
  <si>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</si>
  <si>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</si>
  <si>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</si>
  <si>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</si>
  <si>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</si>
  <si>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</si>
  <si>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</si>
  <si>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</si>
  <si>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</si>
  <si>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</si>
  <si>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</si>
  <si>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</si>
  <si>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</si>
  <si>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</si>
  <si>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</si>
  <si>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</si>
  <si>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</si>
  <si>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</si>
  <si>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</si>
  <si>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</si>
  <si>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</si>
  <si>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</si>
  <si>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</si>
  <si>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</si>
  <si>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</si>
  <si>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</si>
  <si>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</si>
  <si>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</si>
  <si>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</si>
  <si>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</si>
  <si>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</si>
  <si>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</si>
  <si>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</si>
  <si>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</si>
  <si>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</si>
  <si>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</si>
  <si>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</si>
  <si>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</si>
  <si>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</si>
  <si>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</si>
  <si>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</si>
  <si>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</si>
  <si>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</si>
  <si>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</si>
  <si>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</si>
  <si>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</si>
  <si>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</si>
  <si>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</si>
  <si>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</si>
  <si>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</si>
  <si>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</si>
  <si>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</si>
  <si>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</si>
  <si>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</si>
  <si>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</si>
  <si>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</si>
  <si>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</si>
  <si>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</si>
  <si>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</si>
  <si>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</si>
  <si>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</si>
  <si>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</si>
  <si>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</si>
  <si>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</si>
  <si>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</si>
  <si>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</si>
  <si>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</si>
  <si>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</si>
  <si>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</si>
  <si>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</si>
  <si>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</si>
  <si>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</si>
  <si>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</si>
  <si>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</si>
  <si>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</si>
  <si>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</si>
  <si>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</si>
  <si>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</si>
  <si>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</si>
  <si>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</si>
  <si>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</si>
  <si>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</si>
  <si>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</si>
  <si>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</si>
  <si>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</si>
  <si>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</si>
  <si>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</si>
  <si>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</si>
  <si>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</si>
  <si>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</si>
  <si>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</si>
  <si>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</si>
  <si>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</si>
  <si>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</si>
  <si>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</si>
  <si>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</si>
  <si>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</si>
  <si>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</si>
  <si>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</si>
  <si>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</si>
  <si>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</si>
  <si>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</si>
  <si>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</si>
  <si>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</si>
  <si>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</si>
  <si>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</si>
  <si>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</si>
  <si>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</si>
  <si>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</si>
  <si>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</si>
  <si>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</si>
  <si>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</si>
  <si>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</si>
  <si>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</si>
  <si>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</si>
  <si>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</si>
  <si>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</si>
  <si>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</si>
  <si>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</si>
  <si>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</si>
  <si>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</si>
  <si>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</si>
  <si>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</si>
  <si>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</si>
  <si>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</si>
  <si>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</si>
  <si>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</si>
  <si>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</si>
  <si>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</si>
  <si>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</si>
  <si>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</si>
  <si>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</si>
  <si>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</si>
  <si>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</si>
  <si>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</si>
  <si>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</si>
  <si>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</si>
  <si>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</si>
  <si>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</si>
  <si>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</si>
  <si>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</si>
  <si>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</si>
  <si>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</si>
  <si>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</si>
  <si>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</si>
  <si>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</si>
  <si>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</si>
  <si>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</si>
  <si>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</si>
  <si>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</si>
  <si>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</si>
  <si>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</si>
  <si>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</si>
  <si>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</si>
  <si>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</si>
  <si>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</si>
  <si>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</si>
  <si>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</si>
  <si>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</si>
  <si>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</si>
  <si>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</si>
  <si>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</si>
  <si>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</si>
  <si>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</si>
  <si>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</si>
  <si>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</si>
  <si>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</si>
  <si>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</si>
  <si>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</si>
  <si>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</si>
  <si>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</si>
  <si>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</si>
  <si>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</si>
  <si>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</si>
  <si>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</si>
  <si>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</si>
  <si>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</si>
  <si>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</si>
  <si>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</si>
  <si>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</si>
  <si>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</si>
  <si>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</si>
  <si>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</si>
  <si>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</si>
  <si>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</si>
  <si>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</si>
  <si>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</si>
  <si>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</si>
  <si>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</si>
  <si>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</si>
  <si>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</si>
  <si>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</si>
  <si>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</si>
  <si>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</si>
  <si>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</si>
  <si>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</si>
  <si>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</si>
  <si>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</si>
  <si>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</si>
  <si>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</si>
  <si>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</si>
  <si>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</si>
  <si>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</si>
  <si>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</si>
  <si>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</si>
  <si>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</si>
  <si>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</si>
  <si>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</si>
  <si>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</si>
  <si>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</si>
  <si>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</si>
  <si>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</si>
  <si>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</si>
  <si>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</si>
  <si>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</si>
  <si>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</si>
  <si>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</si>
  <si>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</si>
  <si>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</si>
  <si>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</si>
  <si>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</si>
  <si>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</si>
  <si>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</si>
  <si>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</si>
  <si>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</si>
  <si>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</si>
  <si>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</si>
  <si>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</si>
  <si>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</si>
  <si>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</si>
  <si>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</si>
  <si>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</si>
  <si>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</si>
  <si>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</si>
  <si>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</si>
  <si>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</si>
  <si>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</si>
  <si>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</si>
  <si>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</si>
  <si>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</si>
  <si>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</si>
  <si>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</si>
  <si>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</si>
  <si>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</si>
  <si>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</si>
  <si>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</si>
  <si>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</si>
  <si>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</si>
  <si>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</si>
  <si>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</si>
  <si>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</si>
  <si>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</si>
  <si>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</si>
  <si>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</si>
  <si>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</si>
  <si>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</si>
  <si>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</si>
  <si>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</si>
  <si>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</si>
  <si>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</si>
  <si>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</si>
  <si>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</si>
  <si>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</si>
  <si>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</si>
  <si>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</si>
  <si>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</si>
  <si>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</si>
  <si>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</si>
  <si>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</si>
  <si>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</si>
  <si>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</si>
  <si>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</si>
  <si>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</si>
  <si>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</si>
  <si>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</si>
  <si>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</si>
  <si>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</si>
  <si>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</si>
  <si>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</si>
  <si>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</si>
  <si>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</si>
  <si>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</si>
  <si>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</si>
  <si>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</si>
  <si>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</si>
  <si>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</si>
  <si>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</si>
  <si>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</si>
  <si>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</si>
  <si>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</si>
  <si>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</si>
  <si>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</si>
  <si>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</si>
  <si>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</si>
  <si>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</si>
  <si>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</si>
  <si>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</si>
  <si>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</si>
  <si>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</si>
  <si>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</si>
  <si>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</si>
  <si>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</si>
  <si>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</si>
  <si>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</si>
  <si>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</si>
  <si>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</si>
  <si>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</si>
  <si>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</si>
  <si>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</si>
  <si>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</si>
  <si>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</si>
  <si>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</si>
  <si>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</si>
  <si>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</si>
  <si>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</si>
  <si>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</si>
  <si>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</si>
  <si>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</si>
  <si>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</si>
  <si>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</si>
  <si>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</si>
  <si>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</si>
  <si>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</si>
  <si>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</si>
  <si>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</si>
  <si>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</si>
  <si>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</si>
  <si>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</si>
  <si>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</si>
  <si>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</si>
  <si>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</si>
  <si>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</si>
  <si>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</si>
  <si>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</si>
  <si>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</si>
  <si>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</si>
  <si>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</si>
  <si>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</si>
  <si>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</si>
  <si>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</si>
  <si>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</si>
  <si>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</si>
  <si>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</si>
  <si>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</si>
  <si>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</si>
  <si>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</si>
  <si>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</si>
  <si>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</si>
  <si>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</si>
  <si>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</si>
  <si>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</si>
  <si>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</si>
  <si>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</si>
  <si>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</si>
  <si>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</si>
  <si>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</si>
  <si>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</si>
  <si>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</si>
  <si>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</si>
  <si>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</si>
  <si>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</si>
  <si>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</si>
  <si>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</si>
  <si>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</si>
  <si>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</si>
  <si>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</si>
  <si>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</si>
  <si>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</si>
  <si>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</si>
  <si>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</si>
  <si>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</si>
  <si>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</si>
  <si>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</si>
  <si>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</si>
  <si>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</si>
  <si>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</si>
  <si>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</si>
  <si>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</si>
  <si>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</si>
  <si>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</si>
  <si>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</si>
  <si>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</si>
  <si>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</si>
  <si>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</si>
  <si>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</si>
  <si>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</si>
  <si>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</si>
  <si>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</si>
  <si>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</si>
  <si>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</si>
  <si>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</si>
  <si>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</si>
  <si>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</si>
  <si>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</si>
  <si>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</si>
  <si>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</si>
  <si>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</si>
  <si>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</si>
  <si>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</si>
  <si>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</si>
  <si>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</si>
  <si>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</si>
  <si>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</si>
  <si>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</si>
  <si>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</si>
  <si>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</si>
  <si>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</si>
  <si>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</si>
  <si>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</si>
  <si>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</si>
  <si>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</si>
  <si>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</si>
  <si>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</si>
  <si>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</si>
  <si>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</si>
  <si>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</si>
  <si>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</si>
  <si>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</si>
  <si>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</si>
  <si>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</si>
  <si>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</si>
  <si>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</si>
  <si>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</si>
  <si>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</si>
  <si>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</si>
  <si>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</si>
  <si>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</si>
  <si>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</si>
  <si>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</si>
  <si>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</si>
  <si>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</si>
  <si>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</si>
  <si>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</si>
  <si>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</si>
  <si>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</si>
  <si>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</si>
  <si>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</si>
  <si>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</si>
  <si>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</si>
  <si>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</si>
  <si>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</si>
  <si>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</si>
  <si>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</si>
  <si>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</si>
  <si>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</si>
  <si>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</si>
  <si>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</si>
  <si>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</si>
  <si>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</si>
  <si>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</si>
  <si>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</si>
  <si>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</si>
  <si>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</si>
  <si>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</si>
  <si>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</si>
  <si>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</si>
  <si>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</si>
  <si>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</si>
  <si>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</si>
  <si>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</si>
  <si>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</si>
  <si>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</si>
  <si>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</si>
  <si>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</si>
  <si>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</si>
  <si>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</si>
  <si>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98718</t>
  </si>
  <si>
    <t>17</t>
  </si>
  <si>
    <t>Based on actual.</t>
  </si>
  <si>
    <t>Actual by state, allocated among lines based on earned premium.</t>
  </si>
  <si>
    <t>None.</t>
  </si>
  <si>
    <t>Based on actual charges for services, allocated among lines based on paid claims.</t>
  </si>
  <si>
    <t>Based on actual charges for servcies,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</si>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</sst>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152</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E40" activePane="bottomRight" state="frozen"/>
      <selection activeCell="B1" sqref="B1"/>
      <selection pane="topRight" activeCell="B1" sqref="B1"/>
      <selection pane="bottomLeft" activeCell="B1" sqref="B1"/>
      <selection pane="bottomRight" activeCell="Q56" sqref="Q56:Q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37152</v>
      </c>
      <c r="K5" s="106">
        <f>J5</f>
        <v>37152</v>
      </c>
      <c r="L5" s="106"/>
      <c r="M5" s="106"/>
      <c r="N5" s="106"/>
      <c r="O5" s="105"/>
      <c r="P5" s="105">
        <f>'Pt 2 Premium and Claims'!P5</f>
        <v>23033</v>
      </c>
      <c r="Q5" s="106">
        <f>P5</f>
        <v>23033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199880.98414576892</v>
      </c>
      <c r="K12" s="106">
        <f>J12</f>
        <v>199880.98414576892</v>
      </c>
      <c r="L12" s="106"/>
      <c r="M12" s="106"/>
      <c r="N12" s="106"/>
      <c r="O12" s="105"/>
      <c r="P12" s="105">
        <f>'Pt 2 Premium and Claims'!Q54</f>
        <v>26493.483579336134</v>
      </c>
      <c r="Q12" s="106">
        <f>P12</f>
        <v>26493.483579336134</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3805</v>
      </c>
      <c r="K25" s="110"/>
      <c r="L25" s="110"/>
      <c r="M25" s="110"/>
      <c r="N25" s="110"/>
      <c r="O25" s="109"/>
      <c r="P25" s="109">
        <v>2093</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988</v>
      </c>
      <c r="K31" s="110"/>
      <c r="L31" s="110"/>
      <c r="M31" s="110"/>
      <c r="N31" s="110"/>
      <c r="O31" s="109"/>
      <c r="P31" s="109">
        <v>548</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-313</v>
      </c>
      <c r="K35" s="110"/>
      <c r="L35" s="110"/>
      <c r="M35" s="110"/>
      <c r="N35" s="110"/>
      <c r="O35" s="109"/>
      <c r="P35" s="109">
        <v>-174</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203</v>
      </c>
      <c r="K59" s="125">
        <f t="shared" si="1"/>
        <v>203</v>
      </c>
      <c r="L59" s="125"/>
      <c r="M59" s="125"/>
      <c r="N59" s="125"/>
      <c r="O59" s="124"/>
      <c r="P59" s="124">
        <v>138</v>
      </c>
      <c r="Q59" s="125">
        <f t="shared" si="0"/>
        <v>138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16.916666666666668</v>
      </c>
      <c r="K60" s="128">
        <f t="shared" si="1"/>
        <v>16.916666666666668</v>
      </c>
      <c r="L60" s="128"/>
      <c r="M60" s="128"/>
      <c r="N60" s="128"/>
      <c r="O60" s="127"/>
      <c r="P60" s="127">
        <f>P59/12</f>
        <v>11.5</v>
      </c>
      <c r="Q60" s="128">
        <f t="shared" si="0"/>
        <v>11.5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workbookViewId="0">
      <pane xSplit="2" ySplit="3" topLeftCell="J4" activePane="bottomRight" state="frozen"/>
      <selection activeCell="B1" sqref="B1"/>
      <selection pane="topRight" activeCell="B1" sqref="B1"/>
      <selection pane="bottomLeft" activeCell="B1" sqref="B1"/>
      <selection pane="bottomRight" activeCell="Q27" sqref="Q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37152</v>
      </c>
      <c r="K5" s="118">
        <v>37152</v>
      </c>
      <c r="L5" s="118"/>
      <c r="M5" s="118"/>
      <c r="N5" s="118"/>
      <c r="O5" s="117"/>
      <c r="P5" s="117">
        <v>23033</v>
      </c>
      <c r="Q5" s="118">
        <v>23033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37152</v>
      </c>
      <c r="K18" s="110">
        <v>37152</v>
      </c>
      <c r="L18" s="110"/>
      <c r="M18" s="110"/>
      <c r="N18" s="110"/>
      <c r="O18" s="109"/>
      <c r="P18" s="109">
        <v>23033</v>
      </c>
      <c r="Q18" s="110">
        <v>23033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196849.16999999998</v>
      </c>
      <c r="L24" s="110"/>
      <c r="M24" s="110"/>
      <c r="N24" s="110"/>
      <c r="O24" s="109"/>
      <c r="P24" s="293"/>
      <c r="Q24" s="110">
        <v>24613.86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3031.8141457689421</v>
      </c>
      <c r="L27" s="110"/>
      <c r="M27" s="110"/>
      <c r="N27" s="110"/>
      <c r="O27" s="109"/>
      <c r="P27" s="293"/>
      <c r="Q27" s="110">
        <v>1879.6235793361338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199880.98414576892</v>
      </c>
      <c r="L54" s="115"/>
      <c r="M54" s="115"/>
      <c r="N54" s="115"/>
      <c r="O54" s="114"/>
      <c r="P54" s="114"/>
      <c r="Q54" s="115">
        <f>Q24+Q27</f>
        <v>26493.483579336134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workbookViewId="0">
      <pane xSplit="2" ySplit="3" topLeftCell="L4" activePane="bottomRight" state="frozen"/>
      <selection activeCell="B1" sqref="B1"/>
      <selection pane="topRight" activeCell="B1" sqref="B1"/>
      <selection pane="bottomLeft" activeCell="B1" sqref="B1"/>
      <selection pane="bottomRight" activeCell="M13" sqref="M1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67365</v>
      </c>
      <c r="I5" s="118">
        <v>29977</v>
      </c>
      <c r="J5" s="346"/>
      <c r="K5" s="346"/>
      <c r="L5" s="312"/>
      <c r="M5" s="117">
        <v>1524</v>
      </c>
      <c r="N5" s="118">
        <v>23902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67365.259999999995</v>
      </c>
      <c r="I6" s="110">
        <v>34235.159999999996</v>
      </c>
      <c r="J6" s="115">
        <f>'Pt 2 Premium and Claims'!K54</f>
        <v>199880.98414576892</v>
      </c>
      <c r="K6" s="115">
        <f>SUM(H6:J6)</f>
        <v>301481.4041457689</v>
      </c>
      <c r="L6" s="116"/>
      <c r="M6" s="109">
        <v>1523.72</v>
      </c>
      <c r="N6" s="110">
        <v>22453.86</v>
      </c>
      <c r="O6" s="115">
        <f>'Pt 2 Premium and Claims'!P5</f>
        <v>23033</v>
      </c>
      <c r="P6" s="115">
        <f>SUM(M6:O7)</f>
        <v>47010.58</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67365.259999999995</v>
      </c>
      <c r="I12" s="115">
        <f t="shared" ref="I12:K12" si="0">I6+I7</f>
        <v>34235.159999999996</v>
      </c>
      <c r="J12" s="115">
        <f t="shared" si="0"/>
        <v>199880.98414576892</v>
      </c>
      <c r="K12" s="115">
        <f t="shared" si="0"/>
        <v>301481.4041457689</v>
      </c>
      <c r="L12" s="311"/>
      <c r="M12" s="114">
        <f>M6+M7</f>
        <v>1523.72</v>
      </c>
      <c r="N12" s="115">
        <f t="shared" ref="N12:P12" si="1">N6+N7</f>
        <v>22453.86</v>
      </c>
      <c r="O12" s="115">
        <f t="shared" si="1"/>
        <v>23033</v>
      </c>
      <c r="P12" s="115">
        <f t="shared" si="1"/>
        <v>47010.58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99819</v>
      </c>
      <c r="I15" s="118">
        <v>63438</v>
      </c>
      <c r="J15" s="106">
        <f>'Pt 2 Premium and Claims'!J5</f>
        <v>37152</v>
      </c>
      <c r="K15" s="106">
        <f>SUM(H15:J15)</f>
        <v>200409</v>
      </c>
      <c r="L15" s="107"/>
      <c r="M15" s="117">
        <v>21987</v>
      </c>
      <c r="N15" s="118">
        <v>85909</v>
      </c>
      <c r="O15" s="106">
        <f>'Pt 2 Premium and Claims'!J5</f>
        <v>37152</v>
      </c>
      <c r="P15" s="106">
        <f>SUM(M15:O15)</f>
        <v>145048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8012</v>
      </c>
      <c r="I16" s="110">
        <v>4573</v>
      </c>
      <c r="J16" s="115">
        <f>SUM('Pt 1 Summary of Data'!J25:J35)</f>
        <v>4480</v>
      </c>
      <c r="K16" s="115">
        <f>SUM(H16:J16)</f>
        <v>17065</v>
      </c>
      <c r="L16" s="116"/>
      <c r="M16" s="109">
        <v>276</v>
      </c>
      <c r="N16" s="110">
        <v>5024</v>
      </c>
      <c r="O16" s="115">
        <f>SUM('Pt 1 Summary of Data'!P25:P35)</f>
        <v>2467</v>
      </c>
      <c r="P16" s="115">
        <f>SUM(M16:O16)</f>
        <v>7767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91807</v>
      </c>
      <c r="I17" s="115">
        <f t="shared" ref="I17:K17" si="2">I15-I16</f>
        <v>58865</v>
      </c>
      <c r="J17" s="115">
        <f t="shared" si="2"/>
        <v>32672</v>
      </c>
      <c r="K17" s="115">
        <f t="shared" si="2"/>
        <v>183344</v>
      </c>
      <c r="L17" s="314"/>
      <c r="M17" s="114">
        <f>M15-M16</f>
        <v>21711</v>
      </c>
      <c r="N17" s="115">
        <f t="shared" ref="N17:P17" si="3">N15-N16</f>
        <v>80885</v>
      </c>
      <c r="O17" s="115">
        <f t="shared" si="3"/>
        <v>34685</v>
      </c>
      <c r="P17" s="115">
        <f t="shared" si="3"/>
        <v>137281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27</v>
      </c>
      <c r="I37" s="122">
        <v>19.583333333333332</v>
      </c>
      <c r="J37" s="256">
        <f>'Pt 1 Summary of Data'!J60</f>
        <v>16.916666666666668</v>
      </c>
      <c r="K37" s="256">
        <f>SUM(H37:J37)</f>
        <v>63.5</v>
      </c>
      <c r="L37" s="312"/>
      <c r="M37" s="121">
        <v>9</v>
      </c>
      <c r="N37" s="122">
        <v>39.416666666666664</v>
      </c>
      <c r="O37" s="256">
        <f>'Pt 1 Summary of Data'!P60</f>
        <v>11.5</v>
      </c>
      <c r="P37" s="256">
        <f>SUM(M37:O37)</f>
        <v>59.916666666666664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2017-12-06T23:33:11Z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